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dsc01\Dropbox\DSC\LAB\1. FY22_PRODUCTION\2. FOR CUSTOMERS\"/>
    </mc:Choice>
  </mc:AlternateContent>
  <bookViews>
    <workbookView xWindow="1470" yWindow="735" windowWidth="26145" windowHeight="14715" tabRatio="853" activeTab="4"/>
  </bookViews>
  <sheets>
    <sheet name="Terms &amp; Conditions" sheetId="51" r:id="rId1"/>
    <sheet name="Sample Requirements" sheetId="52" r:id="rId2"/>
    <sheet name="QC Information" sheetId="12" r:id="rId3"/>
    <sheet name="Dilut. chart-user-prepared libs" sheetId="55" r:id="rId4"/>
    <sheet name="Critical Info &amp; Checklist" sheetId="31" r:id="rId5"/>
    <sheet name="Sample Information" sheetId="53" r:id="rId6"/>
    <sheet name="New Data Sheet" sheetId="32" state="hidden" r:id="rId7"/>
    <sheet name="PRINT-IndexSheet" sheetId="56" state="hidden" r:id="rId8"/>
    <sheet name="nM calculator" sheetId="57" state="hidden" r:id="rId9"/>
    <sheet name="Pooling_Pool1" sheetId="42" state="hidden" r:id="rId10"/>
    <sheet name="Pool Data" sheetId="44" state="hidden" r:id="rId11"/>
    <sheet name="qPCR_setUp_guide" sheetId="48" state="hidden" r:id="rId12"/>
    <sheet name="SEQ-DATE_Sample Sheet" sheetId="16" state="hidden" r:id="rId13"/>
    <sheet name="SEQ-DATE_FCL" sheetId="22" state="hidden" r:id="rId14"/>
    <sheet name="SEQ-DATE_SAV" sheetId="20" state="hidden" r:id="rId15"/>
    <sheet name="SEQ-DATE_Demultiplexing" sheetId="21" state="hidden" r:id="rId16"/>
    <sheet name="Post-Seq Repooling" sheetId="46" state="hidden" r:id="rId17"/>
    <sheet name="Methods Writeup" sheetId="24" state="hidden" r:id="rId18"/>
    <sheet name="Invoicing" sheetId="17" state="hidden" r:id="rId19"/>
    <sheet name="Supplementary Data" sheetId="40" state="hidden" r:id="rId20"/>
    <sheet name="Dropdown Resources" sheetId="54" state="hidden" r:id="rId21"/>
    <sheet name="Dropdown Resources2" sheetId="36" state="hidden" r:id="rId22"/>
  </sheets>
  <externalReferences>
    <externalReference r:id="rId23"/>
  </externalReferences>
  <definedNames>
    <definedName name="_xlnm._FilterDatabase" localSheetId="5" hidden="1">'Sample Information'!#REF!</definedName>
    <definedName name="Crosscheck">'New Data Sheet'!$G:$K</definedName>
    <definedName name="DNA" localSheetId="3">'Dropdown Resources'!#REF!</definedName>
    <definedName name="DNA" localSheetId="8">'Dropdown Resources'!#REF!</definedName>
    <definedName name="DNA">'Dropdown Resources'!#REF!</definedName>
    <definedName name="DNase">'New Data Sheet'!$W:$AB</definedName>
    <definedName name="Instrument">'Dropdown Resources'!$AA$1:$AJ$4</definedName>
    <definedName name="LibDilution" localSheetId="3">'New Data Sheet'!#REF!</definedName>
    <definedName name="LibDilution" localSheetId="8">'New Data Sheet'!#REF!</definedName>
    <definedName name="LibDilution">'New Data Sheet'!#REF!</definedName>
    <definedName name="LibPrepRequired">'Dropdown Resources'!$G$2:$G$25</definedName>
    <definedName name="LibQuantit">'New Data Sheet'!$CF:$CO</definedName>
    <definedName name="NewDataSheet_DSC">[1]!Table1[#All]</definedName>
    <definedName name="NewDataSheet_UP">[1]!Table2[#All]</definedName>
    <definedName name="Prep">'New Data Sheet'!$BM:$CE</definedName>
    <definedName name="_xlnm.Print_Area" localSheetId="3">'Dilut. chart-user-prepared libs'!$A$2:$L$36</definedName>
    <definedName name="_xlnm.Print_Area" localSheetId="8">'nM calculator'!$A$19:$C$20</definedName>
    <definedName name="_xlnm.Print_Area" localSheetId="7">'PRINT-IndexSheet'!$B$1:$N$43</definedName>
    <definedName name="_xlnm.Print_Area" localSheetId="2">'QC Information'!$A$1:$B$14</definedName>
    <definedName name="_xlnm.Print_Area" localSheetId="11">qPCR_setUp_guide!$A$1:$N$23</definedName>
    <definedName name="RIN">'New Data Sheet'!$BA:$BI</definedName>
    <definedName name="RNA" localSheetId="3">'Dropdown Resources'!#REF!</definedName>
    <definedName name="RNA" localSheetId="8">'Dropdown Resources'!#REF!</definedName>
    <definedName name="RNA">'Dropdown Resources'!#REF!</definedName>
    <definedName name="SampleType">'Dropdown Resources'!$C$2:$C$11</definedName>
    <definedName name="Sequencing" localSheetId="20">'[1]New Data Sheet_DSC'!#REF!</definedName>
    <definedName name="Sequencing" localSheetId="5">'[1]New Data Sheet_DSC'!#REF!</definedName>
    <definedName name="Sequencing" localSheetId="1">'[1]New Data Sheet_DSC'!#REF!</definedName>
    <definedName name="Sequencing" localSheetId="0">'[1]New Data Sheet_DSC'!#REF!</definedName>
    <definedName name="Sequencing">'New Data Sheet'!$DT:$DW</definedName>
    <definedName name="ServiceRequired">'Dropdown Resources'!$A$2:$A$10</definedName>
    <definedName name="ServicesRequired">'Dropdown Resources'!$A$2:$A$10</definedName>
    <definedName name="Sizing">'Dropdown Resources'!$AA$1:$AI$4</definedName>
    <definedName name="SubQuantit">'New Data Sheet'!$AC:$AL</definedName>
    <definedName name="TapeStation">'New Data Sheet'!$DD:$DO</definedName>
    <definedName name="UserPrepared">'Dropdown Resources'!$E$3:$E$30</definedName>
    <definedName name="UserPrepared2">'Dropdown Resources'!$E$3:$E$30</definedName>
    <definedName name="UserPreparedLibs">'Dropdown Resources'!$E$2:$E$30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45" i="56" l="1"/>
  <c r="M45" i="56"/>
  <c r="L45" i="56"/>
  <c r="K45" i="56"/>
  <c r="J45" i="56"/>
  <c r="I45" i="56"/>
  <c r="H45" i="56"/>
  <c r="G45" i="56"/>
  <c r="F45" i="56"/>
  <c r="E45" i="56"/>
  <c r="D45" i="56"/>
  <c r="C45" i="56"/>
  <c r="N44" i="56"/>
  <c r="M44" i="56"/>
  <c r="L44" i="56"/>
  <c r="K44" i="56"/>
  <c r="J44" i="56"/>
  <c r="I44" i="56"/>
  <c r="H44" i="56"/>
  <c r="G44" i="56"/>
  <c r="F44" i="56"/>
  <c r="E44" i="56"/>
  <c r="D44" i="56"/>
  <c r="C44" i="56"/>
  <c r="N43" i="56"/>
  <c r="M43" i="56"/>
  <c r="L43" i="56"/>
  <c r="K43" i="56"/>
  <c r="J43" i="56"/>
  <c r="I43" i="56"/>
  <c r="H43" i="56"/>
  <c r="G43" i="56"/>
  <c r="F43" i="56"/>
  <c r="E43" i="56"/>
  <c r="D43" i="56"/>
  <c r="C43" i="56"/>
  <c r="N42" i="56"/>
  <c r="M42" i="56"/>
  <c r="L42" i="56"/>
  <c r="K42" i="56"/>
  <c r="J42" i="56"/>
  <c r="I42" i="56"/>
  <c r="H42" i="56"/>
  <c r="G42" i="56"/>
  <c r="F42" i="56"/>
  <c r="E42" i="56"/>
  <c r="D42" i="56"/>
  <c r="C42" i="56"/>
  <c r="N41" i="56"/>
  <c r="M41" i="56"/>
  <c r="L41" i="56"/>
  <c r="K41" i="56"/>
  <c r="J41" i="56"/>
  <c r="I41" i="56"/>
  <c r="H41" i="56"/>
  <c r="G41" i="56"/>
  <c r="F41" i="56"/>
  <c r="E41" i="56"/>
  <c r="D41" i="56"/>
  <c r="C41" i="56"/>
  <c r="N40" i="56"/>
  <c r="M40" i="56"/>
  <c r="L40" i="56"/>
  <c r="K40" i="56"/>
  <c r="J40" i="56"/>
  <c r="I40" i="56"/>
  <c r="H40" i="56"/>
  <c r="G40" i="56"/>
  <c r="F40" i="56"/>
  <c r="E40" i="56"/>
  <c r="D40" i="56"/>
  <c r="C40" i="56"/>
  <c r="N39" i="56"/>
  <c r="M39" i="56"/>
  <c r="L39" i="56"/>
  <c r="K39" i="56"/>
  <c r="J39" i="56"/>
  <c r="I39" i="56"/>
  <c r="H39" i="56"/>
  <c r="G39" i="56"/>
  <c r="F39" i="56"/>
  <c r="E39" i="56"/>
  <c r="D39" i="56"/>
  <c r="C39" i="56"/>
  <c r="N38" i="56"/>
  <c r="M38" i="56"/>
  <c r="L38" i="56"/>
  <c r="K38" i="56"/>
  <c r="J38" i="56"/>
  <c r="I38" i="56"/>
  <c r="H38" i="56"/>
  <c r="G38" i="56"/>
  <c r="F38" i="56"/>
  <c r="E38" i="56"/>
  <c r="D38" i="56"/>
  <c r="C38" i="56"/>
  <c r="N29" i="56"/>
  <c r="M29" i="56"/>
  <c r="L29" i="56"/>
  <c r="K29" i="56"/>
  <c r="J29" i="56"/>
  <c r="I29" i="56"/>
  <c r="H29" i="56"/>
  <c r="G29" i="56"/>
  <c r="F29" i="56"/>
  <c r="E29" i="56"/>
  <c r="D29" i="56"/>
  <c r="C29" i="56"/>
  <c r="N28" i="56"/>
  <c r="M28" i="56"/>
  <c r="L28" i="56"/>
  <c r="K28" i="56"/>
  <c r="J28" i="56"/>
  <c r="I28" i="56"/>
  <c r="H28" i="56"/>
  <c r="G28" i="56"/>
  <c r="F28" i="56"/>
  <c r="E28" i="56"/>
  <c r="D28" i="56"/>
  <c r="C28" i="56"/>
  <c r="N27" i="56"/>
  <c r="M27" i="56"/>
  <c r="L27" i="56"/>
  <c r="K27" i="56"/>
  <c r="J27" i="56"/>
  <c r="I27" i="56"/>
  <c r="H27" i="56"/>
  <c r="G27" i="56"/>
  <c r="F27" i="56"/>
  <c r="E27" i="56"/>
  <c r="D27" i="56"/>
  <c r="C27" i="56"/>
  <c r="N26" i="56"/>
  <c r="M26" i="56"/>
  <c r="L26" i="56"/>
  <c r="K26" i="56"/>
  <c r="J26" i="56"/>
  <c r="I26" i="56"/>
  <c r="H26" i="56"/>
  <c r="G26" i="56"/>
  <c r="F26" i="56"/>
  <c r="E26" i="56"/>
  <c r="D26" i="56"/>
  <c r="C26" i="56"/>
  <c r="N25" i="56"/>
  <c r="M25" i="56"/>
  <c r="L25" i="56"/>
  <c r="K25" i="56"/>
  <c r="J25" i="56"/>
  <c r="I25" i="56"/>
  <c r="H25" i="56"/>
  <c r="G25" i="56"/>
  <c r="F25" i="56"/>
  <c r="E25" i="56"/>
  <c r="D25" i="56"/>
  <c r="C25" i="56"/>
  <c r="N24" i="56"/>
  <c r="M24" i="56"/>
  <c r="L24" i="56"/>
  <c r="K24" i="56"/>
  <c r="J24" i="56"/>
  <c r="I24" i="56"/>
  <c r="H24" i="56"/>
  <c r="G24" i="56"/>
  <c r="F24" i="56"/>
  <c r="E24" i="56"/>
  <c r="D24" i="56"/>
  <c r="C24" i="56"/>
  <c r="N23" i="56"/>
  <c r="M23" i="56"/>
  <c r="L23" i="56"/>
  <c r="K23" i="56"/>
  <c r="J23" i="56"/>
  <c r="I23" i="56"/>
  <c r="H23" i="56"/>
  <c r="G23" i="56"/>
  <c r="F23" i="56"/>
  <c r="E23" i="56"/>
  <c r="D23" i="56"/>
  <c r="C23" i="56"/>
  <c r="N22" i="56"/>
  <c r="M22" i="56"/>
  <c r="L22" i="56"/>
  <c r="K22" i="56"/>
  <c r="J22" i="56"/>
  <c r="I22" i="56"/>
  <c r="H22" i="56"/>
  <c r="G22" i="56"/>
  <c r="F22" i="56"/>
  <c r="E22" i="56"/>
  <c r="D22" i="56"/>
  <c r="C22" i="56"/>
  <c r="N13" i="56"/>
  <c r="M13" i="56"/>
  <c r="L13" i="56"/>
  <c r="K13" i="56"/>
  <c r="J13" i="56"/>
  <c r="I13" i="56"/>
  <c r="H13" i="56"/>
  <c r="G13" i="56"/>
  <c r="F13" i="56"/>
  <c r="E13" i="56"/>
  <c r="D13" i="56"/>
  <c r="C13" i="56"/>
  <c r="N12" i="56"/>
  <c r="M12" i="56"/>
  <c r="L12" i="56"/>
  <c r="K12" i="56"/>
  <c r="J12" i="56"/>
  <c r="I12" i="56"/>
  <c r="H12" i="56"/>
  <c r="G12" i="56"/>
  <c r="F12" i="56"/>
  <c r="E12" i="56"/>
  <c r="D12" i="56"/>
  <c r="C12" i="56"/>
  <c r="N11" i="56"/>
  <c r="M11" i="56"/>
  <c r="L11" i="56"/>
  <c r="K11" i="56"/>
  <c r="J11" i="56"/>
  <c r="I11" i="56"/>
  <c r="H11" i="56"/>
  <c r="G11" i="56"/>
  <c r="F11" i="56"/>
  <c r="E11" i="56"/>
  <c r="D11" i="56"/>
  <c r="C11" i="56"/>
  <c r="N10" i="56"/>
  <c r="M10" i="56"/>
  <c r="L10" i="56"/>
  <c r="K10" i="56"/>
  <c r="J10" i="56"/>
  <c r="I10" i="56"/>
  <c r="H10" i="56"/>
  <c r="G10" i="56"/>
  <c r="F10" i="56"/>
  <c r="E10" i="56"/>
  <c r="D10" i="56"/>
  <c r="C10" i="56"/>
  <c r="N9" i="56"/>
  <c r="M9" i="56"/>
  <c r="L9" i="56"/>
  <c r="K9" i="56"/>
  <c r="J9" i="56"/>
  <c r="I9" i="56"/>
  <c r="H9" i="56"/>
  <c r="G9" i="56"/>
  <c r="F9" i="56"/>
  <c r="E9" i="56"/>
  <c r="D9" i="56"/>
  <c r="C9" i="56"/>
  <c r="N8" i="56"/>
  <c r="M8" i="56"/>
  <c r="L8" i="56"/>
  <c r="K8" i="56"/>
  <c r="J8" i="56"/>
  <c r="I8" i="56"/>
  <c r="H8" i="56"/>
  <c r="G8" i="56"/>
  <c r="F8" i="56"/>
  <c r="E8" i="56"/>
  <c r="D8" i="56"/>
  <c r="C8" i="56"/>
  <c r="N7" i="56"/>
  <c r="M7" i="56"/>
  <c r="L7" i="56"/>
  <c r="K7" i="56"/>
  <c r="J7" i="56"/>
  <c r="I7" i="56"/>
  <c r="H7" i="56"/>
  <c r="G7" i="56"/>
  <c r="F7" i="56"/>
  <c r="E7" i="56"/>
  <c r="D7" i="56"/>
  <c r="C7" i="56"/>
  <c r="N6" i="56"/>
  <c r="M6" i="56"/>
  <c r="L6" i="56"/>
  <c r="K6" i="56"/>
  <c r="J6" i="56"/>
  <c r="I6" i="56"/>
  <c r="H6" i="56"/>
  <c r="G6" i="56"/>
  <c r="F6" i="56"/>
  <c r="E6" i="56"/>
  <c r="D6" i="56"/>
  <c r="C6" i="56"/>
  <c r="F8" i="57" l="1"/>
  <c r="F9" i="57"/>
  <c r="F10" i="57"/>
  <c r="F11" i="57"/>
  <c r="F12" i="57"/>
  <c r="F13" i="57"/>
  <c r="F14" i="57"/>
  <c r="F15" i="57"/>
  <c r="F16" i="57"/>
  <c r="F17" i="57"/>
  <c r="F18" i="57"/>
  <c r="F19" i="57"/>
  <c r="F20" i="57"/>
  <c r="F21" i="57"/>
  <c r="F22" i="57"/>
  <c r="F23" i="57"/>
  <c r="F24" i="57"/>
  <c r="F25" i="57"/>
  <c r="F26" i="57"/>
  <c r="F27" i="57"/>
  <c r="F28" i="57"/>
  <c r="F29" i="57"/>
  <c r="F30" i="57"/>
  <c r="F31" i="57"/>
  <c r="F32" i="57"/>
  <c r="F33" i="57"/>
  <c r="F34" i="57"/>
  <c r="F35" i="57"/>
  <c r="F36" i="57"/>
  <c r="F37" i="57"/>
  <c r="F38" i="57"/>
  <c r="F39" i="57"/>
  <c r="F40" i="57"/>
  <c r="F41" i="57"/>
  <c r="F42" i="57"/>
  <c r="F43" i="57"/>
  <c r="F44" i="57"/>
  <c r="F45" i="57"/>
  <c r="F46" i="57"/>
  <c r="F47" i="57"/>
  <c r="F48" i="57"/>
  <c r="F49" i="57"/>
  <c r="F50" i="57"/>
  <c r="F51" i="57"/>
  <c r="F52" i="57"/>
  <c r="F53" i="57"/>
  <c r="F54" i="57"/>
  <c r="F55" i="57"/>
  <c r="F56" i="57"/>
  <c r="F57" i="57"/>
  <c r="F58" i="57"/>
  <c r="F59" i="57"/>
  <c r="F60" i="57"/>
  <c r="F61" i="57"/>
  <c r="F62" i="57"/>
  <c r="F63" i="57"/>
  <c r="F64" i="57"/>
  <c r="F65" i="57"/>
  <c r="F66" i="57"/>
  <c r="F67" i="57"/>
  <c r="F68" i="57"/>
  <c r="F69" i="57"/>
  <c r="F70" i="57"/>
  <c r="F71" i="57"/>
  <c r="F72" i="57"/>
  <c r="F73" i="57"/>
  <c r="F74" i="57"/>
  <c r="F75" i="57"/>
  <c r="F76" i="57"/>
  <c r="F77" i="57"/>
  <c r="F78" i="57"/>
  <c r="F79" i="57"/>
  <c r="F80" i="57"/>
  <c r="F81" i="57"/>
  <c r="F82" i="57"/>
  <c r="F83" i="57"/>
  <c r="F84" i="57"/>
  <c r="F85" i="57"/>
  <c r="F86" i="57"/>
  <c r="E8" i="57"/>
  <c r="I8" i="57" s="1"/>
  <c r="E9" i="57"/>
  <c r="I9" i="57" s="1"/>
  <c r="E10" i="57"/>
  <c r="I10" i="57" s="1"/>
  <c r="E11" i="57"/>
  <c r="I11" i="57" s="1"/>
  <c r="E12" i="57"/>
  <c r="I12" i="57" s="1"/>
  <c r="E13" i="57"/>
  <c r="I13" i="57" s="1"/>
  <c r="E14" i="57"/>
  <c r="I14" i="57" s="1"/>
  <c r="E15" i="57"/>
  <c r="I15" i="57" s="1"/>
  <c r="E16" i="57"/>
  <c r="I16" i="57" s="1"/>
  <c r="E17" i="57"/>
  <c r="I17" i="57" s="1"/>
  <c r="E18" i="57"/>
  <c r="I18" i="57" s="1"/>
  <c r="E19" i="57"/>
  <c r="I19" i="57" s="1"/>
  <c r="E20" i="57"/>
  <c r="I20" i="57" s="1"/>
  <c r="E21" i="57"/>
  <c r="I21" i="57" s="1"/>
  <c r="E22" i="57"/>
  <c r="I22" i="57" s="1"/>
  <c r="E23" i="57"/>
  <c r="I23" i="57" s="1"/>
  <c r="E24" i="57"/>
  <c r="I24" i="57" s="1"/>
  <c r="E25" i="57"/>
  <c r="I25" i="57" s="1"/>
  <c r="E26" i="57"/>
  <c r="I26" i="57" s="1"/>
  <c r="E27" i="57"/>
  <c r="I27" i="57" s="1"/>
  <c r="E28" i="57"/>
  <c r="I28" i="57" s="1"/>
  <c r="E29" i="57"/>
  <c r="I29" i="57" s="1"/>
  <c r="E30" i="57"/>
  <c r="I30" i="57" s="1"/>
  <c r="E31" i="57"/>
  <c r="I31" i="57" s="1"/>
  <c r="E32" i="57"/>
  <c r="I32" i="57" s="1"/>
  <c r="E33" i="57"/>
  <c r="I33" i="57" s="1"/>
  <c r="E34" i="57"/>
  <c r="I34" i="57" s="1"/>
  <c r="E35" i="57"/>
  <c r="I35" i="57" s="1"/>
  <c r="E36" i="57"/>
  <c r="I36" i="57" s="1"/>
  <c r="E37" i="57"/>
  <c r="I37" i="57" s="1"/>
  <c r="E38" i="57"/>
  <c r="I38" i="57" s="1"/>
  <c r="E39" i="57"/>
  <c r="I39" i="57" s="1"/>
  <c r="E40" i="57"/>
  <c r="I40" i="57" s="1"/>
  <c r="E41" i="57"/>
  <c r="I41" i="57" s="1"/>
  <c r="E42" i="57"/>
  <c r="I42" i="57" s="1"/>
  <c r="E43" i="57"/>
  <c r="I43" i="57" s="1"/>
  <c r="E44" i="57"/>
  <c r="I44" i="57" s="1"/>
  <c r="E45" i="57"/>
  <c r="I45" i="57" s="1"/>
  <c r="E46" i="57"/>
  <c r="I46" i="57" s="1"/>
  <c r="E47" i="57"/>
  <c r="I47" i="57" s="1"/>
  <c r="E48" i="57"/>
  <c r="I48" i="57" s="1"/>
  <c r="E49" i="57"/>
  <c r="I49" i="57" s="1"/>
  <c r="E50" i="57"/>
  <c r="I50" i="57" s="1"/>
  <c r="E51" i="57"/>
  <c r="I51" i="57" s="1"/>
  <c r="E52" i="57"/>
  <c r="I52" i="57" s="1"/>
  <c r="E53" i="57"/>
  <c r="I53" i="57" s="1"/>
  <c r="E54" i="57"/>
  <c r="I54" i="57" s="1"/>
  <c r="E55" i="57"/>
  <c r="I55" i="57" s="1"/>
  <c r="E56" i="57"/>
  <c r="I56" i="57" s="1"/>
  <c r="E57" i="57"/>
  <c r="I57" i="57" s="1"/>
  <c r="E58" i="57"/>
  <c r="I58" i="57" s="1"/>
  <c r="E59" i="57"/>
  <c r="I59" i="57" s="1"/>
  <c r="E60" i="57"/>
  <c r="I60" i="57" s="1"/>
  <c r="E61" i="57"/>
  <c r="I61" i="57" s="1"/>
  <c r="E62" i="57"/>
  <c r="I62" i="57" s="1"/>
  <c r="E63" i="57"/>
  <c r="I63" i="57" s="1"/>
  <c r="E64" i="57"/>
  <c r="I64" i="57" s="1"/>
  <c r="E65" i="57"/>
  <c r="I65" i="57" s="1"/>
  <c r="E66" i="57"/>
  <c r="I66" i="57" s="1"/>
  <c r="E67" i="57"/>
  <c r="I67" i="57" s="1"/>
  <c r="E68" i="57"/>
  <c r="I68" i="57" s="1"/>
  <c r="E69" i="57"/>
  <c r="I69" i="57" s="1"/>
  <c r="E70" i="57"/>
  <c r="I70" i="57" s="1"/>
  <c r="E71" i="57"/>
  <c r="I71" i="57" s="1"/>
  <c r="E72" i="57"/>
  <c r="I72" i="57" s="1"/>
  <c r="E73" i="57"/>
  <c r="I73" i="57" s="1"/>
  <c r="E74" i="57"/>
  <c r="I74" i="57" s="1"/>
  <c r="E75" i="57"/>
  <c r="I75" i="57" s="1"/>
  <c r="E76" i="57"/>
  <c r="I76" i="57" s="1"/>
  <c r="E77" i="57"/>
  <c r="I77" i="57" s="1"/>
  <c r="E78" i="57"/>
  <c r="I78" i="57" s="1"/>
  <c r="E79" i="57"/>
  <c r="I79" i="57" s="1"/>
  <c r="E80" i="57"/>
  <c r="I80" i="57" s="1"/>
  <c r="E81" i="57"/>
  <c r="I81" i="57" s="1"/>
  <c r="E82" i="57"/>
  <c r="I82" i="57" s="1"/>
  <c r="E83" i="57"/>
  <c r="I83" i="57" s="1"/>
  <c r="E84" i="57"/>
  <c r="I84" i="57" s="1"/>
  <c r="E85" i="57"/>
  <c r="I85" i="57" s="1"/>
  <c r="E86" i="57"/>
  <c r="I86" i="57" s="1"/>
  <c r="F7" i="57"/>
  <c r="E7" i="57"/>
  <c r="I7" i="57" s="1"/>
  <c r="E6" i="57"/>
  <c r="F1" i="57"/>
  <c r="G86" i="57" l="1"/>
  <c r="G85" i="57"/>
  <c r="G84" i="57"/>
  <c r="G83" i="57"/>
  <c r="G82" i="57"/>
  <c r="G81" i="57"/>
  <c r="G80" i="57"/>
  <c r="G79" i="57"/>
  <c r="G78" i="57"/>
  <c r="G77" i="57"/>
  <c r="G76" i="57"/>
  <c r="G75" i="57"/>
  <c r="G74" i="57"/>
  <c r="G73" i="57"/>
  <c r="G72" i="57"/>
  <c r="G71" i="57"/>
  <c r="G70" i="57"/>
  <c r="G69" i="57"/>
  <c r="G68" i="57"/>
  <c r="G67" i="57"/>
  <c r="G66" i="57"/>
  <c r="G65" i="57"/>
  <c r="G64" i="57"/>
  <c r="G63" i="57"/>
  <c r="G62" i="57"/>
  <c r="G61" i="57"/>
  <c r="G60" i="57"/>
  <c r="G59" i="57"/>
  <c r="G58" i="57"/>
  <c r="G57" i="57"/>
  <c r="G56" i="57"/>
  <c r="G55" i="57"/>
  <c r="G54" i="57"/>
  <c r="G53" i="57"/>
  <c r="G52" i="57"/>
  <c r="G51" i="57"/>
  <c r="G50" i="57"/>
  <c r="G49" i="57"/>
  <c r="G48" i="57"/>
  <c r="G47" i="57"/>
  <c r="G46" i="57"/>
  <c r="G45" i="57"/>
  <c r="G44" i="57"/>
  <c r="G43" i="57"/>
  <c r="G42" i="57"/>
  <c r="G41" i="57"/>
  <c r="G40" i="57"/>
  <c r="G39" i="57"/>
  <c r="G38" i="57"/>
  <c r="G37" i="57"/>
  <c r="G36" i="57"/>
  <c r="G35" i="57"/>
  <c r="G34" i="57"/>
  <c r="G33" i="57"/>
  <c r="G32" i="57"/>
  <c r="G31" i="57"/>
  <c r="G30" i="57"/>
  <c r="G29" i="57"/>
  <c r="G28" i="57"/>
  <c r="G27" i="57"/>
  <c r="G26" i="57"/>
  <c r="G25" i="57"/>
  <c r="G24" i="57"/>
  <c r="G23" i="57"/>
  <c r="G22" i="57"/>
  <c r="G21" i="57"/>
  <c r="G20" i="57"/>
  <c r="G19" i="57"/>
  <c r="G18" i="57"/>
  <c r="G17" i="57"/>
  <c r="G16" i="57"/>
  <c r="G15" i="57"/>
  <c r="G14" i="57"/>
  <c r="G13" i="57"/>
  <c r="G12" i="57"/>
  <c r="G11" i="57"/>
  <c r="G10" i="57"/>
  <c r="G9" i="57"/>
  <c r="G8" i="57"/>
  <c r="G7" i="57"/>
  <c r="F2" i="57" l="1"/>
  <c r="F3" i="57" s="1"/>
  <c r="E14" i="42"/>
  <c r="D15" i="42"/>
  <c r="D16" i="42"/>
  <c r="D17" i="42"/>
  <c r="D18" i="42"/>
  <c r="D19" i="42"/>
  <c r="D20" i="42"/>
  <c r="D21" i="42"/>
  <c r="D22" i="42"/>
  <c r="D23" i="42"/>
  <c r="D24" i="42"/>
  <c r="D25" i="42"/>
  <c r="D26" i="42"/>
  <c r="D27" i="42"/>
  <c r="D28" i="42"/>
  <c r="D29" i="42"/>
  <c r="D30" i="42"/>
  <c r="D31" i="42"/>
  <c r="D32" i="42"/>
  <c r="D33" i="42"/>
  <c r="D34" i="42"/>
  <c r="D35" i="42"/>
  <c r="D36" i="42"/>
  <c r="D37" i="42"/>
  <c r="D14" i="42"/>
  <c r="DP4" i="32"/>
  <c r="DP5" i="32"/>
  <c r="DP6" i="32"/>
  <c r="DP7" i="32"/>
  <c r="DP8" i="32"/>
  <c r="DP9" i="32"/>
  <c r="DP10" i="32"/>
  <c r="DP11" i="32"/>
  <c r="DP12" i="32"/>
  <c r="DP13" i="32"/>
  <c r="DP14" i="32"/>
  <c r="DP15" i="32"/>
  <c r="DP16" i="32"/>
  <c r="DP17" i="32"/>
  <c r="DP18" i="32"/>
  <c r="DP19" i="32"/>
  <c r="DP20" i="32"/>
  <c r="DP21" i="32"/>
  <c r="DP22" i="32"/>
  <c r="DP23" i="32"/>
  <c r="DP24" i="32"/>
  <c r="DP25" i="32"/>
  <c r="DP26" i="32"/>
  <c r="DP27" i="32"/>
  <c r="DP28" i="32"/>
  <c r="DP29" i="32"/>
  <c r="DP30" i="32"/>
  <c r="DP31" i="32"/>
  <c r="DP32" i="32"/>
  <c r="DP33" i="32"/>
  <c r="DP34" i="32"/>
  <c r="DP35" i="32"/>
  <c r="DP36" i="32"/>
  <c r="DP37" i="32"/>
  <c r="DP38" i="32"/>
  <c r="DP39" i="32"/>
  <c r="DP40" i="32"/>
  <c r="DP41" i="32"/>
  <c r="DP42" i="32"/>
  <c r="DP43" i="32"/>
  <c r="DP44" i="32"/>
  <c r="DP45" i="32"/>
  <c r="DP46" i="32"/>
  <c r="DP47" i="32"/>
  <c r="DP48" i="32"/>
  <c r="DP49" i="32"/>
  <c r="DP50" i="32"/>
  <c r="DP51" i="32"/>
  <c r="DP52" i="32"/>
  <c r="DP53" i="32"/>
  <c r="DP54" i="32"/>
  <c r="DP55" i="32"/>
  <c r="DP56" i="32"/>
  <c r="DP57" i="32"/>
  <c r="DP58" i="32"/>
  <c r="DP59" i="32"/>
  <c r="DP60" i="32"/>
  <c r="DP61" i="32"/>
  <c r="DP62" i="32"/>
  <c r="DP63" i="32"/>
  <c r="DP64" i="32"/>
  <c r="DP65" i="32"/>
  <c r="DP66" i="32"/>
  <c r="DP67" i="32"/>
  <c r="DP68" i="32"/>
  <c r="DP69" i="32"/>
  <c r="DP70" i="32"/>
  <c r="DP71" i="32"/>
  <c r="DP72" i="32"/>
  <c r="DP73" i="32"/>
  <c r="DP74" i="32"/>
  <c r="DP75" i="32"/>
  <c r="DP76" i="32"/>
  <c r="DP77" i="32"/>
  <c r="DP78" i="32"/>
  <c r="DP79" i="32"/>
  <c r="DP80" i="32"/>
  <c r="DP81" i="32"/>
  <c r="DP82" i="32"/>
  <c r="DP83" i="32"/>
  <c r="DP84" i="32"/>
  <c r="DP85" i="32"/>
  <c r="DP86" i="32"/>
  <c r="DP87" i="32"/>
  <c r="DP88" i="32"/>
  <c r="DP89" i="32"/>
  <c r="DP90" i="32"/>
  <c r="DP91" i="32"/>
  <c r="DP92" i="32"/>
  <c r="DP93" i="32"/>
  <c r="DP94" i="32"/>
  <c r="DP95" i="32"/>
  <c r="DP96" i="32"/>
  <c r="DP97" i="32"/>
  <c r="DP98" i="32"/>
  <c r="DP99" i="32"/>
  <c r="DP100" i="32"/>
  <c r="DP101" i="32"/>
  <c r="DP102" i="32"/>
  <c r="DP103" i="32"/>
  <c r="DP104" i="32"/>
  <c r="DP105" i="32"/>
  <c r="DP106" i="32"/>
  <c r="DP107" i="32"/>
  <c r="DP108" i="32"/>
  <c r="DP109" i="32"/>
  <c r="DP110" i="32"/>
  <c r="DP111" i="32"/>
  <c r="DP112" i="32"/>
  <c r="DP113" i="32"/>
  <c r="DP114" i="32"/>
  <c r="DP115" i="32"/>
  <c r="DP116" i="32"/>
  <c r="DP117" i="32"/>
  <c r="DP118" i="32"/>
  <c r="DP119" i="32"/>
  <c r="DP120" i="32"/>
  <c r="DP121" i="32"/>
  <c r="DP122" i="32"/>
  <c r="DP123" i="32"/>
  <c r="DP124" i="32"/>
  <c r="DP125" i="32"/>
  <c r="DP126" i="32"/>
  <c r="DP127" i="32"/>
  <c r="DP128" i="32"/>
  <c r="DP129" i="32"/>
  <c r="DP130" i="32"/>
  <c r="DP131" i="32"/>
  <c r="DP132" i="32"/>
  <c r="DP133" i="32"/>
  <c r="DP134" i="32"/>
  <c r="DP135" i="32"/>
  <c r="DP136" i="32"/>
  <c r="DP137" i="32"/>
  <c r="DP138" i="32"/>
  <c r="DP139" i="32"/>
  <c r="DP140" i="32"/>
  <c r="DP141" i="32"/>
  <c r="DP142" i="32"/>
  <c r="DP143" i="32"/>
  <c r="DP144" i="32"/>
  <c r="DP145" i="32"/>
  <c r="DP146" i="32"/>
  <c r="DP147" i="32"/>
  <c r="DP148" i="32"/>
  <c r="DP149" i="32"/>
  <c r="DP150" i="32"/>
  <c r="DP151" i="32"/>
  <c r="DP152" i="32"/>
  <c r="DP153" i="32"/>
  <c r="DP154" i="32"/>
  <c r="DP155" i="32"/>
  <c r="DP156" i="32"/>
  <c r="DP157" i="32"/>
  <c r="DP158" i="32"/>
  <c r="DP159" i="32"/>
  <c r="DP160" i="32"/>
  <c r="DP161" i="32"/>
  <c r="DP162" i="32"/>
  <c r="DP163" i="32"/>
  <c r="DP164" i="32"/>
  <c r="DP165" i="32"/>
  <c r="DP166" i="32"/>
  <c r="DP167" i="32"/>
  <c r="DP168" i="32"/>
  <c r="DP169" i="32"/>
  <c r="DP170" i="32"/>
  <c r="DP171" i="32"/>
  <c r="DP172" i="32"/>
  <c r="DP173" i="32"/>
  <c r="DP174" i="32"/>
  <c r="DP175" i="32"/>
  <c r="DP176" i="32"/>
  <c r="DP177" i="32"/>
  <c r="DP178" i="32"/>
  <c r="DP179" i="32"/>
  <c r="DP180" i="32"/>
  <c r="DP181" i="32"/>
  <c r="DP182" i="32"/>
  <c r="DP183" i="32"/>
  <c r="DP184" i="32"/>
  <c r="DP185" i="32"/>
  <c r="DP186" i="32"/>
  <c r="DP187" i="32"/>
  <c r="DP188" i="32"/>
  <c r="DP189" i="32"/>
  <c r="DP190" i="32"/>
  <c r="DP191" i="32"/>
  <c r="DP192" i="32"/>
  <c r="DP193" i="32"/>
  <c r="DP194" i="32"/>
  <c r="DP195" i="32"/>
  <c r="DP196" i="32"/>
  <c r="DP197" i="32"/>
  <c r="DP198" i="32"/>
  <c r="DP199" i="32"/>
  <c r="DP200" i="32"/>
  <c r="DP201" i="32"/>
  <c r="DP202" i="32"/>
  <c r="DP203" i="32"/>
  <c r="DP204" i="32"/>
  <c r="DP205" i="32"/>
  <c r="DP206" i="32"/>
  <c r="DP207" i="32"/>
  <c r="DP208" i="32"/>
  <c r="DP209" i="32"/>
  <c r="DP210" i="32"/>
  <c r="DP211" i="32"/>
  <c r="DP212" i="32"/>
  <c r="DP213" i="32"/>
  <c r="DP214" i="32"/>
  <c r="DP215" i="32"/>
  <c r="DP216" i="32"/>
  <c r="DP217" i="32"/>
  <c r="DP218" i="32"/>
  <c r="DP219" i="32"/>
  <c r="DP220" i="32"/>
  <c r="DP221" i="32"/>
  <c r="DP222" i="32"/>
  <c r="DP223" i="32"/>
  <c r="DP224" i="32"/>
  <c r="DP225" i="32"/>
  <c r="DP226" i="32"/>
  <c r="DP227" i="32"/>
  <c r="DP228" i="32"/>
  <c r="DP229" i="32"/>
  <c r="DP230" i="32"/>
  <c r="DP231" i="32"/>
  <c r="DP232" i="32"/>
  <c r="DP233" i="32"/>
  <c r="DP234" i="32"/>
  <c r="DP235" i="32"/>
  <c r="DP236" i="32"/>
  <c r="DP237" i="32"/>
  <c r="DP238" i="32"/>
  <c r="DP239" i="32"/>
  <c r="DP240" i="32"/>
  <c r="DP241" i="32"/>
  <c r="DP242" i="32"/>
  <c r="DP243" i="32"/>
  <c r="DP244" i="32"/>
  <c r="DP245" i="32"/>
  <c r="DP246" i="32"/>
  <c r="DP247" i="32"/>
  <c r="DP248" i="32"/>
  <c r="DP249" i="32"/>
  <c r="DP250" i="32"/>
  <c r="DP251" i="32"/>
  <c r="DP252" i="32"/>
  <c r="DP253" i="32"/>
  <c r="DP254" i="32"/>
  <c r="DP255" i="32"/>
  <c r="DP256" i="32"/>
  <c r="DP257" i="32"/>
  <c r="DP258" i="32"/>
  <c r="DP259" i="32"/>
  <c r="DP260" i="32"/>
  <c r="DP261" i="32"/>
  <c r="DP262" i="32"/>
  <c r="DP263" i="32"/>
  <c r="DP264" i="32"/>
  <c r="DP265" i="32"/>
  <c r="DP266" i="32"/>
  <c r="DP267" i="32"/>
  <c r="DP268" i="32"/>
  <c r="DP269" i="32"/>
  <c r="DP270" i="32"/>
  <c r="DP271" i="32"/>
  <c r="DP272" i="32"/>
  <c r="DP273" i="32"/>
  <c r="DP274" i="32"/>
  <c r="DP275" i="32"/>
  <c r="DP276" i="32"/>
  <c r="DP277" i="32"/>
  <c r="DP278" i="32"/>
  <c r="DP279" i="32"/>
  <c r="DP280" i="32"/>
  <c r="DP281" i="32"/>
  <c r="DP282" i="32"/>
  <c r="DP283" i="32"/>
  <c r="DP284" i="32"/>
  <c r="DP285" i="32"/>
  <c r="DP286" i="32"/>
  <c r="DP287" i="32"/>
  <c r="DP288" i="32"/>
  <c r="DP289" i="32"/>
  <c r="DP290" i="32"/>
  <c r="DP291" i="32"/>
  <c r="DP292" i="32"/>
  <c r="DP293" i="32"/>
  <c r="DP294" i="32"/>
  <c r="DP295" i="32"/>
  <c r="DP296" i="32"/>
  <c r="DP297" i="32"/>
  <c r="DP298" i="32"/>
  <c r="DP299" i="32"/>
  <c r="DP300" i="32"/>
  <c r="DP301" i="32"/>
  <c r="DP302" i="32"/>
  <c r="DP303" i="32"/>
  <c r="DP304" i="32"/>
  <c r="DP305" i="32"/>
  <c r="DP306" i="32"/>
  <c r="DP307" i="32"/>
  <c r="DP308" i="32"/>
  <c r="DP309" i="32"/>
  <c r="DP310" i="32"/>
  <c r="DP311" i="32"/>
  <c r="DP312" i="32"/>
  <c r="DP313" i="32"/>
  <c r="DP314" i="32"/>
  <c r="DP315" i="32"/>
  <c r="DP316" i="32"/>
  <c r="DP317" i="32"/>
  <c r="DP318" i="32"/>
  <c r="DP319" i="32"/>
  <c r="DP320" i="32"/>
  <c r="DP321" i="32"/>
  <c r="DP322" i="32"/>
  <c r="DP323" i="32"/>
  <c r="DP324" i="32"/>
  <c r="DP325" i="32"/>
  <c r="DP326" i="32"/>
  <c r="DP327" i="32"/>
  <c r="DP328" i="32"/>
  <c r="DP329" i="32"/>
  <c r="DP330" i="32"/>
  <c r="DP331" i="32"/>
  <c r="DP332" i="32"/>
  <c r="DP333" i="32"/>
  <c r="DP334" i="32"/>
  <c r="DP335" i="32"/>
  <c r="DP336" i="32"/>
  <c r="DP337" i="32"/>
  <c r="DP338" i="32"/>
  <c r="DP339" i="32"/>
  <c r="DP340" i="32"/>
  <c r="DP341" i="32"/>
  <c r="DP342" i="32"/>
  <c r="DP343" i="32"/>
  <c r="DP344" i="32"/>
  <c r="DP345" i="32"/>
  <c r="DP346" i="32"/>
  <c r="DP347" i="32"/>
  <c r="DP348" i="32"/>
  <c r="DP349" i="32"/>
  <c r="DP350" i="32"/>
  <c r="DP351" i="32"/>
  <c r="DP352" i="32"/>
  <c r="DP353" i="32"/>
  <c r="DP354" i="32"/>
  <c r="DP355" i="32"/>
  <c r="DP356" i="32"/>
  <c r="DP357" i="32"/>
  <c r="DP358" i="32"/>
  <c r="DP359" i="32"/>
  <c r="DP360" i="32"/>
  <c r="DP361" i="32"/>
  <c r="DP362" i="32"/>
  <c r="DP363" i="32"/>
  <c r="DP364" i="32"/>
  <c r="DP365" i="32"/>
  <c r="DP366" i="32"/>
  <c r="DP367" i="32"/>
  <c r="DP368" i="32"/>
  <c r="DP369" i="32"/>
  <c r="DP370" i="32"/>
  <c r="DP371" i="32"/>
  <c r="DP372" i="32"/>
  <c r="DP373" i="32"/>
  <c r="DP374" i="32"/>
  <c r="DP375" i="32"/>
  <c r="DP376" i="32"/>
  <c r="DP377" i="32"/>
  <c r="DP378" i="32"/>
  <c r="DP379" i="32"/>
  <c r="DP380" i="32"/>
  <c r="DP381" i="32"/>
  <c r="DP382" i="32"/>
  <c r="DP383" i="32"/>
  <c r="DP384" i="32"/>
  <c r="DP385" i="32"/>
  <c r="DP386" i="32"/>
  <c r="DP3" i="32"/>
  <c r="DI4" i="32"/>
  <c r="DI5" i="32"/>
  <c r="DI6" i="32"/>
  <c r="DI7" i="32"/>
  <c r="DI8" i="32"/>
  <c r="DI9" i="32"/>
  <c r="DI10" i="32"/>
  <c r="DI11" i="32"/>
  <c r="DI12" i="32"/>
  <c r="DI13" i="32"/>
  <c r="DI14" i="32"/>
  <c r="DI15" i="32"/>
  <c r="DI16" i="32"/>
  <c r="DI17" i="32"/>
  <c r="DI18" i="32"/>
  <c r="DI19" i="32"/>
  <c r="DI20" i="32"/>
  <c r="DI21" i="32"/>
  <c r="DI22" i="32"/>
  <c r="DI23" i="32"/>
  <c r="DI24" i="32"/>
  <c r="DI25" i="32"/>
  <c r="DI26" i="32"/>
  <c r="DI27" i="32"/>
  <c r="DI28" i="32"/>
  <c r="DI29" i="32"/>
  <c r="DI30" i="32"/>
  <c r="DI31" i="32"/>
  <c r="DI32" i="32"/>
  <c r="DI33" i="32"/>
  <c r="DI34" i="32"/>
  <c r="DI35" i="32"/>
  <c r="DI36" i="32"/>
  <c r="DI37" i="32"/>
  <c r="DI38" i="32"/>
  <c r="DI39" i="32"/>
  <c r="DI40" i="32"/>
  <c r="DI41" i="32"/>
  <c r="DI42" i="32"/>
  <c r="DI43" i="32"/>
  <c r="DI44" i="32"/>
  <c r="DI45" i="32"/>
  <c r="DI46" i="32"/>
  <c r="DI47" i="32"/>
  <c r="DI48" i="32"/>
  <c r="DI49" i="32"/>
  <c r="DI50" i="32"/>
  <c r="DI51" i="32"/>
  <c r="DI52" i="32"/>
  <c r="DI53" i="32"/>
  <c r="DI54" i="32"/>
  <c r="DI55" i="32"/>
  <c r="DI56" i="32"/>
  <c r="DI57" i="32"/>
  <c r="DI58" i="32"/>
  <c r="DI59" i="32"/>
  <c r="DI60" i="32"/>
  <c r="DI61" i="32"/>
  <c r="DI62" i="32"/>
  <c r="DI63" i="32"/>
  <c r="DI64" i="32"/>
  <c r="DI65" i="32"/>
  <c r="DI66" i="32"/>
  <c r="DI67" i="32"/>
  <c r="DI68" i="32"/>
  <c r="DI69" i="32"/>
  <c r="DI70" i="32"/>
  <c r="DI71" i="32"/>
  <c r="DI72" i="32"/>
  <c r="DI73" i="32"/>
  <c r="DI74" i="32"/>
  <c r="DI75" i="32"/>
  <c r="DI76" i="32"/>
  <c r="DI77" i="32"/>
  <c r="DI78" i="32"/>
  <c r="DI79" i="32"/>
  <c r="DI80" i="32"/>
  <c r="DI81" i="32"/>
  <c r="DI82" i="32"/>
  <c r="DI83" i="32"/>
  <c r="DI84" i="32"/>
  <c r="DI85" i="32"/>
  <c r="DI86" i="32"/>
  <c r="DI87" i="32"/>
  <c r="DI88" i="32"/>
  <c r="DI89" i="32"/>
  <c r="DI90" i="32"/>
  <c r="DI91" i="32"/>
  <c r="DI92" i="32"/>
  <c r="DI93" i="32"/>
  <c r="DI94" i="32"/>
  <c r="DI95" i="32"/>
  <c r="DI96" i="32"/>
  <c r="DI97" i="32"/>
  <c r="DI98" i="32"/>
  <c r="DI99" i="32"/>
  <c r="DI100" i="32"/>
  <c r="DI101" i="32"/>
  <c r="DI102" i="32"/>
  <c r="DI103" i="32"/>
  <c r="DI104" i="32"/>
  <c r="DI105" i="32"/>
  <c r="DI106" i="32"/>
  <c r="DI107" i="32"/>
  <c r="DI108" i="32"/>
  <c r="DI109" i="32"/>
  <c r="DI110" i="32"/>
  <c r="DI111" i="32"/>
  <c r="DI112" i="32"/>
  <c r="DI113" i="32"/>
  <c r="DI114" i="32"/>
  <c r="DI115" i="32"/>
  <c r="DI116" i="32"/>
  <c r="DI117" i="32"/>
  <c r="DI118" i="32"/>
  <c r="DI119" i="32"/>
  <c r="DI120" i="32"/>
  <c r="DI121" i="32"/>
  <c r="DI122" i="32"/>
  <c r="DI123" i="32"/>
  <c r="DI124" i="32"/>
  <c r="DI125" i="32"/>
  <c r="DI126" i="32"/>
  <c r="DI127" i="32"/>
  <c r="DI128" i="32"/>
  <c r="DI129" i="32"/>
  <c r="DI130" i="32"/>
  <c r="DI131" i="32"/>
  <c r="DI132" i="32"/>
  <c r="DI133" i="32"/>
  <c r="DI134" i="32"/>
  <c r="DI135" i="32"/>
  <c r="DI136" i="32"/>
  <c r="DI137" i="32"/>
  <c r="DI138" i="32"/>
  <c r="DI139" i="32"/>
  <c r="DI140" i="32"/>
  <c r="DI141" i="32"/>
  <c r="DI142" i="32"/>
  <c r="DI143" i="32"/>
  <c r="DI144" i="32"/>
  <c r="DI145" i="32"/>
  <c r="DI146" i="32"/>
  <c r="DI147" i="32"/>
  <c r="DI148" i="32"/>
  <c r="DI149" i="32"/>
  <c r="DI150" i="32"/>
  <c r="DI151" i="32"/>
  <c r="DI152" i="32"/>
  <c r="DI153" i="32"/>
  <c r="DI154" i="32"/>
  <c r="DI155" i="32"/>
  <c r="DI156" i="32"/>
  <c r="DI157" i="32"/>
  <c r="DI158" i="32"/>
  <c r="DI159" i="32"/>
  <c r="DI160" i="32"/>
  <c r="DI161" i="32"/>
  <c r="DI162" i="32"/>
  <c r="DI163" i="32"/>
  <c r="DI164" i="32"/>
  <c r="DI165" i="32"/>
  <c r="DI166" i="32"/>
  <c r="DI167" i="32"/>
  <c r="DI168" i="32"/>
  <c r="DI169" i="32"/>
  <c r="DI170" i="32"/>
  <c r="DI171" i="32"/>
  <c r="DI172" i="32"/>
  <c r="DI173" i="32"/>
  <c r="DI174" i="32"/>
  <c r="DI175" i="32"/>
  <c r="DI176" i="32"/>
  <c r="DI177" i="32"/>
  <c r="DI178" i="32"/>
  <c r="DI179" i="32"/>
  <c r="DI180" i="32"/>
  <c r="DI181" i="32"/>
  <c r="DI182" i="32"/>
  <c r="DI183" i="32"/>
  <c r="DI184" i="32"/>
  <c r="DI185" i="32"/>
  <c r="DI186" i="32"/>
  <c r="DI187" i="32"/>
  <c r="DI188" i="32"/>
  <c r="DI189" i="32"/>
  <c r="DI190" i="32"/>
  <c r="DI191" i="32"/>
  <c r="DI192" i="32"/>
  <c r="DI193" i="32"/>
  <c r="DI194" i="32"/>
  <c r="DI195" i="32"/>
  <c r="DI196" i="32"/>
  <c r="DI197" i="32"/>
  <c r="DI198" i="32"/>
  <c r="DI199" i="32"/>
  <c r="DI200" i="32"/>
  <c r="DI201" i="32"/>
  <c r="DI202" i="32"/>
  <c r="DI203" i="32"/>
  <c r="DI204" i="32"/>
  <c r="DI205" i="32"/>
  <c r="DI206" i="32"/>
  <c r="DI207" i="32"/>
  <c r="DI208" i="32"/>
  <c r="DI209" i="32"/>
  <c r="DI210" i="32"/>
  <c r="DI211" i="32"/>
  <c r="DI212" i="32"/>
  <c r="DI213" i="32"/>
  <c r="DI214" i="32"/>
  <c r="DI215" i="32"/>
  <c r="DI216" i="32"/>
  <c r="DI217" i="32"/>
  <c r="DI218" i="32"/>
  <c r="DI219" i="32"/>
  <c r="DI220" i="32"/>
  <c r="DI221" i="32"/>
  <c r="DI222" i="32"/>
  <c r="DI223" i="32"/>
  <c r="DI224" i="32"/>
  <c r="DI225" i="32"/>
  <c r="DI226" i="32"/>
  <c r="DI227" i="32"/>
  <c r="DI228" i="32"/>
  <c r="DI229" i="32"/>
  <c r="DI230" i="32"/>
  <c r="DI231" i="32"/>
  <c r="DI232" i="32"/>
  <c r="DI233" i="32"/>
  <c r="DI234" i="32"/>
  <c r="DI235" i="32"/>
  <c r="DI236" i="32"/>
  <c r="DI237" i="32"/>
  <c r="DI238" i="32"/>
  <c r="DI239" i="32"/>
  <c r="DI240" i="32"/>
  <c r="DI241" i="32"/>
  <c r="DI242" i="32"/>
  <c r="DI243" i="32"/>
  <c r="DI244" i="32"/>
  <c r="DI245" i="32"/>
  <c r="DI246" i="32"/>
  <c r="DI247" i="32"/>
  <c r="DI248" i="32"/>
  <c r="DI249" i="32"/>
  <c r="DI250" i="32"/>
  <c r="DI251" i="32"/>
  <c r="DI252" i="32"/>
  <c r="DI253" i="32"/>
  <c r="DI254" i="32"/>
  <c r="DI255" i="32"/>
  <c r="DI256" i="32"/>
  <c r="DI257" i="32"/>
  <c r="DI258" i="32"/>
  <c r="DI259" i="32"/>
  <c r="DI260" i="32"/>
  <c r="DI261" i="32"/>
  <c r="DI262" i="32"/>
  <c r="DI263" i="32"/>
  <c r="DI264" i="32"/>
  <c r="DI265" i="32"/>
  <c r="DI266" i="32"/>
  <c r="DI267" i="32"/>
  <c r="DI268" i="32"/>
  <c r="DI269" i="32"/>
  <c r="DI270" i="32"/>
  <c r="DI271" i="32"/>
  <c r="DI272" i="32"/>
  <c r="DI273" i="32"/>
  <c r="DI274" i="32"/>
  <c r="DI275" i="32"/>
  <c r="DI276" i="32"/>
  <c r="DI277" i="32"/>
  <c r="DI278" i="32"/>
  <c r="DI279" i="32"/>
  <c r="DI280" i="32"/>
  <c r="DI281" i="32"/>
  <c r="DI282" i="32"/>
  <c r="DI283" i="32"/>
  <c r="DI284" i="32"/>
  <c r="DI285" i="32"/>
  <c r="DI286" i="32"/>
  <c r="DI287" i="32"/>
  <c r="DI288" i="32"/>
  <c r="DI289" i="32"/>
  <c r="DI290" i="32"/>
  <c r="DI291" i="32"/>
  <c r="DI292" i="32"/>
  <c r="DI293" i="32"/>
  <c r="DI294" i="32"/>
  <c r="DI295" i="32"/>
  <c r="DI296" i="32"/>
  <c r="DI297" i="32"/>
  <c r="DI298" i="32"/>
  <c r="DI299" i="32"/>
  <c r="DI300" i="32"/>
  <c r="DI301" i="32"/>
  <c r="DI302" i="32"/>
  <c r="DI303" i="32"/>
  <c r="DI304" i="32"/>
  <c r="DI305" i="32"/>
  <c r="DI306" i="32"/>
  <c r="DI307" i="32"/>
  <c r="DI308" i="32"/>
  <c r="DI309" i="32"/>
  <c r="DI310" i="32"/>
  <c r="DI311" i="32"/>
  <c r="DI312" i="32"/>
  <c r="DI313" i="32"/>
  <c r="DI314" i="32"/>
  <c r="DI315" i="32"/>
  <c r="DI316" i="32"/>
  <c r="DI317" i="32"/>
  <c r="DI318" i="32"/>
  <c r="DI319" i="32"/>
  <c r="DI320" i="32"/>
  <c r="DI321" i="32"/>
  <c r="DI322" i="32"/>
  <c r="DI323" i="32"/>
  <c r="DI324" i="32"/>
  <c r="DI325" i="32"/>
  <c r="DI326" i="32"/>
  <c r="DI327" i="32"/>
  <c r="DI328" i="32"/>
  <c r="DI329" i="32"/>
  <c r="DI330" i="32"/>
  <c r="DI331" i="32"/>
  <c r="DI332" i="32"/>
  <c r="DI333" i="32"/>
  <c r="DI334" i="32"/>
  <c r="DI335" i="32"/>
  <c r="DI336" i="32"/>
  <c r="DI337" i="32"/>
  <c r="DI338" i="32"/>
  <c r="DI339" i="32"/>
  <c r="DI340" i="32"/>
  <c r="DI341" i="32"/>
  <c r="DI342" i="32"/>
  <c r="DI343" i="32"/>
  <c r="DI344" i="32"/>
  <c r="DI345" i="32"/>
  <c r="DI346" i="32"/>
  <c r="DI347" i="32"/>
  <c r="DI348" i="32"/>
  <c r="DI349" i="32"/>
  <c r="DI350" i="32"/>
  <c r="DI351" i="32"/>
  <c r="DI352" i="32"/>
  <c r="DI353" i="32"/>
  <c r="DI354" i="32"/>
  <c r="DI355" i="32"/>
  <c r="DI356" i="32"/>
  <c r="DI357" i="32"/>
  <c r="DI358" i="32"/>
  <c r="DI359" i="32"/>
  <c r="DI360" i="32"/>
  <c r="DI361" i="32"/>
  <c r="DI362" i="32"/>
  <c r="DI363" i="32"/>
  <c r="DI364" i="32"/>
  <c r="DI365" i="32"/>
  <c r="DI366" i="32"/>
  <c r="DI367" i="32"/>
  <c r="DI368" i="32"/>
  <c r="DI369" i="32"/>
  <c r="DI370" i="32"/>
  <c r="DI371" i="32"/>
  <c r="DI372" i="32"/>
  <c r="DI373" i="32"/>
  <c r="DI374" i="32"/>
  <c r="DI375" i="32"/>
  <c r="DI376" i="32"/>
  <c r="DI377" i="32"/>
  <c r="DI378" i="32"/>
  <c r="DI379" i="32"/>
  <c r="DI380" i="32"/>
  <c r="DI381" i="32"/>
  <c r="DI382" i="32"/>
  <c r="DI383" i="32"/>
  <c r="DI384" i="32"/>
  <c r="DI385" i="32"/>
  <c r="DI386" i="32"/>
  <c r="DI3" i="32"/>
  <c r="C4"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8" i="32"/>
  <c r="C49" i="32"/>
  <c r="C50" i="32"/>
  <c r="C51" i="32"/>
  <c r="C52" i="32"/>
  <c r="C53" i="32"/>
  <c r="C54" i="32"/>
  <c r="C55" i="32"/>
  <c r="C56" i="32"/>
  <c r="C57" i="32"/>
  <c r="C58" i="32"/>
  <c r="C59" i="32"/>
  <c r="C60" i="32"/>
  <c r="C61" i="32"/>
  <c r="C62" i="32"/>
  <c r="C63" i="32"/>
  <c r="C64" i="32"/>
  <c r="C65" i="32"/>
  <c r="C66" i="32"/>
  <c r="C67" i="32"/>
  <c r="C68" i="32"/>
  <c r="C69" i="32"/>
  <c r="C70" i="32"/>
  <c r="C71" i="32"/>
  <c r="C72" i="32"/>
  <c r="C73" i="32"/>
  <c r="C74" i="32"/>
  <c r="C75" i="32"/>
  <c r="C76" i="32"/>
  <c r="C77" i="32"/>
  <c r="C78" i="32"/>
  <c r="C79" i="32"/>
  <c r="C80" i="32"/>
  <c r="C81" i="32"/>
  <c r="C82" i="32"/>
  <c r="C83" i="32"/>
  <c r="C84" i="32"/>
  <c r="C85" i="32"/>
  <c r="C86" i="32"/>
  <c r="C87" i="32"/>
  <c r="C88" i="32"/>
  <c r="C89" i="32"/>
  <c r="C90" i="32"/>
  <c r="C91" i="32"/>
  <c r="C92" i="32"/>
  <c r="C93" i="32"/>
  <c r="C94" i="32"/>
  <c r="C95" i="32"/>
  <c r="C96" i="32"/>
  <c r="C97" i="32"/>
  <c r="C98" i="32"/>
  <c r="C99" i="32"/>
  <c r="C100" i="32"/>
  <c r="C101" i="32"/>
  <c r="C102" i="32"/>
  <c r="C103" i="32"/>
  <c r="C104" i="32"/>
  <c r="C105" i="32"/>
  <c r="C106" i="32"/>
  <c r="C107" i="32"/>
  <c r="C108" i="32"/>
  <c r="C109" i="32"/>
  <c r="C110" i="32"/>
  <c r="C111" i="32"/>
  <c r="C112" i="32"/>
  <c r="C113" i="32"/>
  <c r="C114" i="32"/>
  <c r="C115" i="32"/>
  <c r="C116" i="32"/>
  <c r="C117" i="32"/>
  <c r="C118" i="32"/>
  <c r="C119" i="32"/>
  <c r="C120" i="32"/>
  <c r="C121" i="32"/>
  <c r="C122" i="32"/>
  <c r="C123" i="32"/>
  <c r="C124" i="32"/>
  <c r="C125" i="32"/>
  <c r="C126" i="32"/>
  <c r="C127" i="32"/>
  <c r="C128" i="32"/>
  <c r="C129" i="32"/>
  <c r="C130" i="32"/>
  <c r="C131" i="32"/>
  <c r="C132" i="32"/>
  <c r="C133" i="32"/>
  <c r="C134" i="32"/>
  <c r="C135" i="32"/>
  <c r="C136" i="32"/>
  <c r="C137" i="32"/>
  <c r="C138" i="32"/>
  <c r="C139" i="32"/>
  <c r="C140" i="32"/>
  <c r="C141" i="32"/>
  <c r="C142" i="32"/>
  <c r="C143" i="32"/>
  <c r="C144" i="32"/>
  <c r="C145" i="32"/>
  <c r="C146" i="32"/>
  <c r="C147" i="32"/>
  <c r="C148" i="32"/>
  <c r="C149" i="32"/>
  <c r="C150" i="32"/>
  <c r="C151" i="32"/>
  <c r="C152" i="32"/>
  <c r="C153" i="32"/>
  <c r="C154" i="32"/>
  <c r="C155" i="32"/>
  <c r="C156" i="32"/>
  <c r="C157" i="32"/>
  <c r="C158" i="32"/>
  <c r="C159" i="32"/>
  <c r="C160" i="32"/>
  <c r="C161" i="32"/>
  <c r="C162" i="32"/>
  <c r="C163"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C189" i="32"/>
  <c r="C190" i="32"/>
  <c r="C191" i="32"/>
  <c r="C192" i="32"/>
  <c r="C193" i="32"/>
  <c r="C194" i="32"/>
  <c r="C195" i="32"/>
  <c r="C196" i="32"/>
  <c r="C197" i="32"/>
  <c r="C198" i="32"/>
  <c r="C199" i="32"/>
  <c r="C200" i="32"/>
  <c r="C201" i="32"/>
  <c r="C202" i="32"/>
  <c r="C203"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R3" i="32"/>
  <c r="E4" i="32" l="1"/>
  <c r="E5" i="32"/>
  <c r="E6" i="32"/>
  <c r="E7" i="32"/>
  <c r="E8" i="32"/>
  <c r="E9" i="32"/>
  <c r="E10" i="32"/>
  <c r="E11" i="32"/>
  <c r="E12" i="32"/>
  <c r="E13" i="32"/>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62" i="32"/>
  <c r="E63" i="32"/>
  <c r="E64" i="32"/>
  <c r="E65" i="32"/>
  <c r="E66" i="32"/>
  <c r="E67" i="32"/>
  <c r="E68" i="32"/>
  <c r="E69" i="32"/>
  <c r="E70" i="32"/>
  <c r="E71" i="32"/>
  <c r="E72" i="32"/>
  <c r="E73" i="32"/>
  <c r="E74" i="32"/>
  <c r="E75" i="32"/>
  <c r="E76" i="32"/>
  <c r="E77" i="32"/>
  <c r="E78" i="32"/>
  <c r="E79" i="32"/>
  <c r="E80" i="32"/>
  <c r="E81" i="32"/>
  <c r="E82" i="32"/>
  <c r="E83" i="32"/>
  <c r="E84" i="32"/>
  <c r="E85" i="32"/>
  <c r="E86" i="32"/>
  <c r="E87" i="32"/>
  <c r="E88" i="32"/>
  <c r="E89" i="32"/>
  <c r="E90" i="32"/>
  <c r="E91" i="32"/>
  <c r="E92" i="32"/>
  <c r="E93" i="32"/>
  <c r="E94" i="32"/>
  <c r="E95" i="32"/>
  <c r="E96" i="32"/>
  <c r="E97" i="32"/>
  <c r="E98" i="32"/>
  <c r="E99" i="32"/>
  <c r="E100" i="32"/>
  <c r="E101" i="32"/>
  <c r="E102" i="32"/>
  <c r="E103" i="32"/>
  <c r="E104" i="32"/>
  <c r="E105" i="32"/>
  <c r="E106" i="32"/>
  <c r="E107" i="32"/>
  <c r="E108" i="32"/>
  <c r="E109" i="32"/>
  <c r="E110" i="32"/>
  <c r="E111" i="32"/>
  <c r="E112" i="32"/>
  <c r="E113" i="32"/>
  <c r="E114" i="32"/>
  <c r="E115" i="32"/>
  <c r="E116" i="32"/>
  <c r="E117" i="32"/>
  <c r="E118" i="32"/>
  <c r="E119" i="32"/>
  <c r="E120" i="32"/>
  <c r="E121" i="32"/>
  <c r="E122" i="32"/>
  <c r="E123" i="32"/>
  <c r="E124" i="32"/>
  <c r="E125" i="32"/>
  <c r="E126" i="32"/>
  <c r="E127" i="32"/>
  <c r="E128" i="32"/>
  <c r="E129" i="32"/>
  <c r="E130" i="32"/>
  <c r="E131" i="32"/>
  <c r="E132" i="32"/>
  <c r="E133" i="32"/>
  <c r="E134" i="32"/>
  <c r="E135" i="32"/>
  <c r="E136" i="32"/>
  <c r="E137" i="32"/>
  <c r="E138" i="32"/>
  <c r="E139" i="32"/>
  <c r="E140" i="32"/>
  <c r="E141" i="32"/>
  <c r="E142" i="32"/>
  <c r="E143" i="32"/>
  <c r="E144" i="32"/>
  <c r="E145" i="32"/>
  <c r="E146" i="32"/>
  <c r="E147" i="32"/>
  <c r="E148" i="32"/>
  <c r="E149" i="32"/>
  <c r="E150" i="32"/>
  <c r="E151" i="32"/>
  <c r="E152" i="32"/>
  <c r="E153" i="32"/>
  <c r="E154" i="32"/>
  <c r="E155" i="32"/>
  <c r="E156" i="32"/>
  <c r="E157" i="32"/>
  <c r="E158" i="32"/>
  <c r="E159" i="32"/>
  <c r="E160" i="32"/>
  <c r="E161" i="32"/>
  <c r="E162" i="32"/>
  <c r="E163" i="32"/>
  <c r="E164" i="32"/>
  <c r="E165" i="32"/>
  <c r="E166" i="32"/>
  <c r="E167" i="32"/>
  <c r="E168" i="32"/>
  <c r="E169" i="32"/>
  <c r="E170" i="32"/>
  <c r="E171" i="32"/>
  <c r="E172" i="32"/>
  <c r="E173" i="32"/>
  <c r="E174" i="32"/>
  <c r="E175" i="32"/>
  <c r="E176" i="32"/>
  <c r="E177" i="32"/>
  <c r="E178" i="32"/>
  <c r="E179" i="32"/>
  <c r="E180" i="32"/>
  <c r="E181" i="32"/>
  <c r="E182" i="32"/>
  <c r="E183" i="32"/>
  <c r="E184" i="32"/>
  <c r="E185" i="32"/>
  <c r="E186" i="32"/>
  <c r="E187" i="32"/>
  <c r="E188" i="32"/>
  <c r="E189" i="32"/>
  <c r="E190" i="32"/>
  <c r="E191" i="32"/>
  <c r="E192" i="32"/>
  <c r="E193" i="32"/>
  <c r="E194" i="32"/>
  <c r="E195" i="32"/>
  <c r="E196" i="32"/>
  <c r="E197" i="32"/>
  <c r="E198" i="32"/>
  <c r="E199" i="32"/>
  <c r="E200" i="32"/>
  <c r="E201" i="32"/>
  <c r="E202" i="32"/>
  <c r="E203" i="32"/>
  <c r="E204" i="32"/>
  <c r="E205" i="32"/>
  <c r="E206" i="32"/>
  <c r="E207" i="32"/>
  <c r="E208" i="32"/>
  <c r="E209" i="32"/>
  <c r="E210" i="32"/>
  <c r="E211" i="32"/>
  <c r="E212" i="32"/>
  <c r="E213" i="32"/>
  <c r="E214" i="32"/>
  <c r="E215" i="32"/>
  <c r="E216" i="32"/>
  <c r="E217" i="32"/>
  <c r="E218" i="32"/>
  <c r="E219" i="32"/>
  <c r="E220" i="32"/>
  <c r="E221" i="32"/>
  <c r="E222" i="32"/>
  <c r="E223" i="32"/>
  <c r="E224" i="32"/>
  <c r="E225" i="32"/>
  <c r="E226" i="32"/>
  <c r="E227" i="32"/>
  <c r="E228" i="32"/>
  <c r="E229" i="32"/>
  <c r="E230" i="32"/>
  <c r="E231" i="32"/>
  <c r="E232" i="32"/>
  <c r="E233" i="32"/>
  <c r="E234" i="32"/>
  <c r="E235" i="32"/>
  <c r="E236" i="32"/>
  <c r="E237" i="32"/>
  <c r="E238" i="32"/>
  <c r="E239" i="32"/>
  <c r="E240" i="32"/>
  <c r="E241" i="32"/>
  <c r="E242" i="32"/>
  <c r="E243" i="32"/>
  <c r="E244" i="32"/>
  <c r="E245" i="32"/>
  <c r="E246" i="32"/>
  <c r="E247" i="32"/>
  <c r="E248" i="32"/>
  <c r="E249" i="32"/>
  <c r="E250" i="32"/>
  <c r="E251" i="32"/>
  <c r="E252" i="32"/>
  <c r="E253" i="32"/>
  <c r="E254" i="32"/>
  <c r="E255" i="32"/>
  <c r="E256" i="32"/>
  <c r="E257" i="32"/>
  <c r="E258" i="32"/>
  <c r="E259" i="32"/>
  <c r="E260" i="32"/>
  <c r="E261" i="32"/>
  <c r="E262" i="32"/>
  <c r="E263" i="32"/>
  <c r="E264" i="32"/>
  <c r="E265" i="32"/>
  <c r="E266" i="32"/>
  <c r="E267" i="32"/>
  <c r="E268" i="32"/>
  <c r="E269" i="32"/>
  <c r="E270" i="32"/>
  <c r="E271" i="32"/>
  <c r="E272" i="32"/>
  <c r="E273" i="32"/>
  <c r="E274" i="32"/>
  <c r="E275" i="32"/>
  <c r="E276" i="32"/>
  <c r="E277" i="32"/>
  <c r="E278" i="32"/>
  <c r="E279" i="32"/>
  <c r="E280" i="32"/>
  <c r="E281" i="32"/>
  <c r="E282" i="32"/>
  <c r="E283" i="32"/>
  <c r="E284" i="32"/>
  <c r="E285" i="32"/>
  <c r="E286" i="32"/>
  <c r="E287" i="32"/>
  <c r="E288" i="32"/>
  <c r="E289" i="32"/>
  <c r="E290" i="32"/>
  <c r="E291" i="32"/>
  <c r="E292" i="32"/>
  <c r="E293" i="32"/>
  <c r="E294" i="32"/>
  <c r="E295" i="32"/>
  <c r="E296" i="32"/>
  <c r="E297" i="32"/>
  <c r="E298" i="32"/>
  <c r="E299" i="32"/>
  <c r="E300" i="32"/>
  <c r="E301" i="32"/>
  <c r="E302" i="32"/>
  <c r="E303" i="32"/>
  <c r="E304" i="32"/>
  <c r="E305" i="32"/>
  <c r="E306" i="32"/>
  <c r="E307" i="32"/>
  <c r="E308" i="32"/>
  <c r="E309" i="32"/>
  <c r="E310" i="32"/>
  <c r="E311" i="32"/>
  <c r="E312" i="32"/>
  <c r="E313" i="32"/>
  <c r="E314" i="32"/>
  <c r="E315" i="32"/>
  <c r="E316" i="32"/>
  <c r="E317" i="32"/>
  <c r="E318" i="32"/>
  <c r="E319" i="32"/>
  <c r="E320" i="32"/>
  <c r="E321" i="32"/>
  <c r="E322" i="32"/>
  <c r="E323" i="32"/>
  <c r="E324" i="32"/>
  <c r="E325" i="32"/>
  <c r="E326" i="32"/>
  <c r="E327" i="32"/>
  <c r="E328" i="32"/>
  <c r="E329" i="32"/>
  <c r="E330" i="32"/>
  <c r="E331" i="32"/>
  <c r="E332" i="32"/>
  <c r="E333" i="32"/>
  <c r="E334" i="32"/>
  <c r="E335" i="32"/>
  <c r="E336" i="32"/>
  <c r="E337" i="32"/>
  <c r="E338" i="32"/>
  <c r="E339" i="32"/>
  <c r="E340" i="32"/>
  <c r="E341" i="32"/>
  <c r="E342" i="32"/>
  <c r="E343" i="32"/>
  <c r="E344" i="32"/>
  <c r="E345" i="32"/>
  <c r="E346" i="32"/>
  <c r="E347" i="32"/>
  <c r="E348" i="32"/>
  <c r="E349" i="32"/>
  <c r="E350" i="32"/>
  <c r="E351" i="32"/>
  <c r="E352" i="32"/>
  <c r="E353" i="32"/>
  <c r="E354" i="32"/>
  <c r="E355" i="32"/>
  <c r="E356" i="32"/>
  <c r="E357" i="32"/>
  <c r="E358" i="32"/>
  <c r="E359" i="32"/>
  <c r="E360" i="32"/>
  <c r="E361" i="32"/>
  <c r="E362" i="32"/>
  <c r="E363" i="32"/>
  <c r="E364" i="32"/>
  <c r="E365" i="32"/>
  <c r="E366" i="32"/>
  <c r="E367" i="32"/>
  <c r="E368" i="32"/>
  <c r="E369" i="32"/>
  <c r="E370" i="32"/>
  <c r="E371" i="32"/>
  <c r="E372" i="32"/>
  <c r="E373" i="32"/>
  <c r="E374" i="32"/>
  <c r="E375" i="32"/>
  <c r="E376" i="32"/>
  <c r="E377" i="32"/>
  <c r="E378" i="32"/>
  <c r="E379" i="32"/>
  <c r="E380" i="32"/>
  <c r="E381" i="32"/>
  <c r="E382" i="32"/>
  <c r="E383" i="32"/>
  <c r="E384" i="32"/>
  <c r="E385" i="32"/>
  <c r="E386" i="32"/>
  <c r="F4" i="32"/>
  <c r="F5" i="32"/>
  <c r="F6"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69" i="32"/>
  <c r="F70" i="32"/>
  <c r="F71" i="32"/>
  <c r="F72" i="32"/>
  <c r="F73" i="32"/>
  <c r="F74" i="32"/>
  <c r="F75" i="32"/>
  <c r="F76" i="32"/>
  <c r="F77" i="32"/>
  <c r="F78" i="32"/>
  <c r="F79" i="32"/>
  <c r="F80" i="32"/>
  <c r="F81" i="32"/>
  <c r="F82" i="32"/>
  <c r="F83" i="32"/>
  <c r="F84" i="32"/>
  <c r="F85" i="32"/>
  <c r="F86" i="32"/>
  <c r="F87" i="32"/>
  <c r="F88" i="32"/>
  <c r="F89" i="32"/>
  <c r="F90" i="32"/>
  <c r="F91" i="32"/>
  <c r="F92" i="32"/>
  <c r="F93" i="32"/>
  <c r="F94" i="32"/>
  <c r="F95" i="32"/>
  <c r="F96" i="32"/>
  <c r="F97" i="32"/>
  <c r="F98" i="32"/>
  <c r="F99" i="32"/>
  <c r="F100" i="32"/>
  <c r="F101" i="32"/>
  <c r="F102" i="32"/>
  <c r="F103" i="32"/>
  <c r="F104" i="32"/>
  <c r="F105" i="32"/>
  <c r="F106" i="32"/>
  <c r="F107" i="32"/>
  <c r="F108" i="32"/>
  <c r="F109" i="32"/>
  <c r="F110" i="32"/>
  <c r="F111" i="32"/>
  <c r="F112" i="32"/>
  <c r="F113" i="32"/>
  <c r="F114" i="32"/>
  <c r="F115" i="32"/>
  <c r="F116" i="32"/>
  <c r="F117" i="32"/>
  <c r="F118" i="32"/>
  <c r="F119" i="32"/>
  <c r="F120" i="32"/>
  <c r="F121" i="32"/>
  <c r="F122" i="32"/>
  <c r="F123" i="32"/>
  <c r="F124" i="32"/>
  <c r="F125" i="32"/>
  <c r="F126" i="32"/>
  <c r="F127" i="32"/>
  <c r="F128" i="32"/>
  <c r="F129" i="32"/>
  <c r="F130" i="32"/>
  <c r="F131" i="32"/>
  <c r="F132" i="32"/>
  <c r="F133" i="32"/>
  <c r="F134" i="32"/>
  <c r="F135" i="32"/>
  <c r="F136" i="32"/>
  <c r="F137" i="32"/>
  <c r="F138" i="32"/>
  <c r="F139" i="32"/>
  <c r="F140" i="32"/>
  <c r="F141" i="32"/>
  <c r="F142" i="32"/>
  <c r="F143" i="32"/>
  <c r="F144" i="32"/>
  <c r="F145" i="32"/>
  <c r="F146" i="32"/>
  <c r="F147" i="32"/>
  <c r="F148" i="32"/>
  <c r="F149" i="32"/>
  <c r="F150" i="32"/>
  <c r="F151" i="32"/>
  <c r="F152" i="32"/>
  <c r="F153" i="32"/>
  <c r="F154" i="32"/>
  <c r="F155" i="32"/>
  <c r="F156" i="32"/>
  <c r="F157" i="32"/>
  <c r="F158" i="32"/>
  <c r="F159" i="32"/>
  <c r="F160" i="32"/>
  <c r="F161" i="32"/>
  <c r="F162" i="32"/>
  <c r="F163" i="32"/>
  <c r="F164" i="32"/>
  <c r="F165" i="32"/>
  <c r="F166" i="32"/>
  <c r="F167" i="32"/>
  <c r="F168" i="32"/>
  <c r="F169" i="32"/>
  <c r="F170" i="32"/>
  <c r="F171" i="32"/>
  <c r="F172" i="32"/>
  <c r="F173" i="32"/>
  <c r="F174" i="32"/>
  <c r="F175" i="32"/>
  <c r="F176" i="32"/>
  <c r="F177" i="32"/>
  <c r="F178" i="32"/>
  <c r="F179" i="32"/>
  <c r="F180" i="32"/>
  <c r="F181" i="32"/>
  <c r="F182" i="32"/>
  <c r="F183" i="32"/>
  <c r="F184" i="32"/>
  <c r="F185" i="32"/>
  <c r="F186" i="32"/>
  <c r="F187" i="32"/>
  <c r="F188" i="32"/>
  <c r="F189" i="32"/>
  <c r="F190" i="32"/>
  <c r="F191" i="32"/>
  <c r="F192" i="32"/>
  <c r="F193" i="32"/>
  <c r="F194" i="32"/>
  <c r="F195" i="32"/>
  <c r="F196" i="32"/>
  <c r="F197" i="32"/>
  <c r="F198" i="32"/>
  <c r="F199" i="32"/>
  <c r="F200" i="32"/>
  <c r="F201" i="32"/>
  <c r="F202" i="32"/>
  <c r="F203" i="32"/>
  <c r="F204" i="32"/>
  <c r="F205" i="32"/>
  <c r="F206" i="32"/>
  <c r="F207" i="32"/>
  <c r="F208" i="32"/>
  <c r="F209" i="32"/>
  <c r="F210" i="32"/>
  <c r="F211" i="32"/>
  <c r="F212" i="32"/>
  <c r="F213" i="32"/>
  <c r="F214" i="32"/>
  <c r="F215" i="32"/>
  <c r="F216" i="32"/>
  <c r="F217" i="32"/>
  <c r="F218" i="32"/>
  <c r="F219" i="32"/>
  <c r="F220" i="32"/>
  <c r="F221" i="32"/>
  <c r="F222" i="32"/>
  <c r="F223" i="32"/>
  <c r="F224" i="32"/>
  <c r="F225" i="32"/>
  <c r="F226" i="32"/>
  <c r="F227" i="32"/>
  <c r="F228" i="32"/>
  <c r="F229" i="32"/>
  <c r="F230" i="32"/>
  <c r="F231" i="32"/>
  <c r="F232" i="32"/>
  <c r="F233" i="32"/>
  <c r="F234" i="32"/>
  <c r="F235" i="32"/>
  <c r="F236" i="32"/>
  <c r="F237" i="32"/>
  <c r="F238" i="32"/>
  <c r="F239" i="32"/>
  <c r="F240" i="32"/>
  <c r="F241" i="32"/>
  <c r="F242" i="32"/>
  <c r="F243" i="32"/>
  <c r="F244" i="32"/>
  <c r="F245" i="32"/>
  <c r="F246" i="32"/>
  <c r="F247" i="32"/>
  <c r="F248" i="32"/>
  <c r="F249" i="32"/>
  <c r="F250" i="32"/>
  <c r="F251" i="32"/>
  <c r="F252" i="32"/>
  <c r="F253" i="32"/>
  <c r="F254" i="32"/>
  <c r="F255" i="32"/>
  <c r="F256" i="32"/>
  <c r="F257" i="32"/>
  <c r="F258" i="32"/>
  <c r="F259" i="32"/>
  <c r="F260" i="32"/>
  <c r="F261" i="32"/>
  <c r="F262" i="32"/>
  <c r="F263" i="32"/>
  <c r="F264" i="32"/>
  <c r="F265" i="32"/>
  <c r="F266" i="32"/>
  <c r="F267" i="32"/>
  <c r="F268" i="32"/>
  <c r="F269" i="32"/>
  <c r="F270" i="32"/>
  <c r="F271" i="32"/>
  <c r="F272" i="32"/>
  <c r="F273" i="32"/>
  <c r="F274" i="32"/>
  <c r="F275" i="32"/>
  <c r="F276" i="32"/>
  <c r="F277" i="32"/>
  <c r="F278" i="32"/>
  <c r="F279" i="32"/>
  <c r="F280" i="32"/>
  <c r="F281" i="32"/>
  <c r="F282" i="32"/>
  <c r="F283" i="32"/>
  <c r="F284" i="32"/>
  <c r="F285" i="32"/>
  <c r="F286" i="32"/>
  <c r="F287" i="32"/>
  <c r="F288" i="32"/>
  <c r="F289" i="32"/>
  <c r="F290" i="32"/>
  <c r="F291" i="32"/>
  <c r="F292" i="32"/>
  <c r="F293" i="32"/>
  <c r="F294" i="32"/>
  <c r="F295" i="32"/>
  <c r="F296" i="32"/>
  <c r="F297" i="32"/>
  <c r="F298" i="32"/>
  <c r="F299" i="32"/>
  <c r="F300" i="32"/>
  <c r="F301" i="32"/>
  <c r="F302" i="32"/>
  <c r="F303" i="32"/>
  <c r="F304" i="32"/>
  <c r="F305" i="32"/>
  <c r="F306" i="32"/>
  <c r="F307" i="32"/>
  <c r="F308" i="32"/>
  <c r="F309" i="32"/>
  <c r="F310" i="32"/>
  <c r="F311" i="32"/>
  <c r="F312" i="32"/>
  <c r="F313" i="32"/>
  <c r="F314" i="32"/>
  <c r="F315" i="32"/>
  <c r="F316" i="32"/>
  <c r="F317" i="32"/>
  <c r="F318" i="32"/>
  <c r="F319" i="32"/>
  <c r="F320" i="32"/>
  <c r="F321" i="32"/>
  <c r="F322" i="32"/>
  <c r="F323" i="32"/>
  <c r="F324" i="32"/>
  <c r="F325" i="32"/>
  <c r="F326" i="32"/>
  <c r="F327" i="32"/>
  <c r="F328" i="32"/>
  <c r="F329" i="32"/>
  <c r="F330" i="32"/>
  <c r="F331" i="32"/>
  <c r="F332" i="32"/>
  <c r="F333" i="32"/>
  <c r="F334" i="32"/>
  <c r="F335" i="32"/>
  <c r="F336" i="32"/>
  <c r="F337" i="32"/>
  <c r="F338" i="32"/>
  <c r="F339" i="32"/>
  <c r="F340" i="32"/>
  <c r="F341" i="32"/>
  <c r="F342" i="32"/>
  <c r="F343" i="32"/>
  <c r="F344" i="32"/>
  <c r="F345" i="32"/>
  <c r="F346" i="32"/>
  <c r="F347" i="32"/>
  <c r="F348" i="32"/>
  <c r="F349" i="32"/>
  <c r="F350" i="32"/>
  <c r="F351" i="32"/>
  <c r="F352" i="32"/>
  <c r="F353" i="32"/>
  <c r="F354" i="32"/>
  <c r="F355" i="32"/>
  <c r="F356" i="32"/>
  <c r="F357" i="32"/>
  <c r="F358" i="32"/>
  <c r="F359" i="32"/>
  <c r="F360" i="32"/>
  <c r="F361" i="32"/>
  <c r="F362" i="32"/>
  <c r="F363" i="32"/>
  <c r="F364" i="32"/>
  <c r="F365" i="32"/>
  <c r="F366" i="32"/>
  <c r="F367" i="32"/>
  <c r="F368" i="32"/>
  <c r="F369" i="32"/>
  <c r="F370" i="32"/>
  <c r="F371" i="32"/>
  <c r="F372" i="32"/>
  <c r="F373" i="32"/>
  <c r="F374" i="32"/>
  <c r="F375" i="32"/>
  <c r="F376" i="32"/>
  <c r="F377" i="32"/>
  <c r="F378" i="32"/>
  <c r="F379" i="32"/>
  <c r="F380" i="32"/>
  <c r="F381" i="32"/>
  <c r="F382" i="32"/>
  <c r="F383" i="32"/>
  <c r="F384" i="32"/>
  <c r="F385" i="32"/>
  <c r="F386" i="32"/>
  <c r="F3" i="32"/>
  <c r="D4" i="32"/>
  <c r="D5" i="32"/>
  <c r="D6" i="32"/>
  <c r="D7" i="32"/>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103" i="32"/>
  <c r="D104" i="32"/>
  <c r="D105" i="32"/>
  <c r="D106" i="32"/>
  <c r="D107" i="32"/>
  <c r="D108" i="32"/>
  <c r="D109" i="32"/>
  <c r="D110" i="32"/>
  <c r="D111" i="32"/>
  <c r="D112" i="32"/>
  <c r="D113" i="32"/>
  <c r="D114" i="32"/>
  <c r="D115" i="32"/>
  <c r="D116" i="32"/>
  <c r="D117" i="32"/>
  <c r="D118" i="32"/>
  <c r="D119" i="32"/>
  <c r="D120" i="32"/>
  <c r="D121" i="32"/>
  <c r="D122" i="32"/>
  <c r="D123" i="32"/>
  <c r="D124" i="32"/>
  <c r="D125" i="32"/>
  <c r="D126" i="32"/>
  <c r="D127" i="32"/>
  <c r="D128" i="32"/>
  <c r="D129" i="32"/>
  <c r="D130" i="32"/>
  <c r="D131" i="32"/>
  <c r="D132" i="32"/>
  <c r="D133" i="32"/>
  <c r="D134" i="32"/>
  <c r="D135" i="32"/>
  <c r="D136" i="32"/>
  <c r="D137" i="32"/>
  <c r="D138" i="32"/>
  <c r="D139" i="32"/>
  <c r="D140" i="32"/>
  <c r="D141" i="32"/>
  <c r="D142" i="32"/>
  <c r="D143" i="32"/>
  <c r="D144" i="32"/>
  <c r="D145" i="32"/>
  <c r="D146" i="32"/>
  <c r="D147" i="32"/>
  <c r="D148" i="32"/>
  <c r="D149" i="32"/>
  <c r="D150" i="32"/>
  <c r="D151" i="32"/>
  <c r="D152" i="32"/>
  <c r="D153" i="32"/>
  <c r="D154" i="32"/>
  <c r="D155" i="32"/>
  <c r="D156" i="32"/>
  <c r="D157" i="32"/>
  <c r="D158" i="32"/>
  <c r="D159" i="32"/>
  <c r="D160" i="32"/>
  <c r="D161" i="32"/>
  <c r="D162" i="32"/>
  <c r="D163" i="32"/>
  <c r="D164" i="32"/>
  <c r="D165" i="32"/>
  <c r="D166" i="32"/>
  <c r="D167" i="32"/>
  <c r="D168" i="32"/>
  <c r="D169" i="32"/>
  <c r="D170" i="32"/>
  <c r="D171" i="32"/>
  <c r="D172" i="32"/>
  <c r="D173" i="32"/>
  <c r="D174" i="32"/>
  <c r="D175" i="32"/>
  <c r="D176" i="32"/>
  <c r="D177" i="32"/>
  <c r="D178" i="32"/>
  <c r="D179" i="32"/>
  <c r="D180" i="32"/>
  <c r="D181" i="32"/>
  <c r="D182" i="32"/>
  <c r="D183" i="32"/>
  <c r="D184" i="32"/>
  <c r="D185" i="32"/>
  <c r="D186" i="32"/>
  <c r="D187" i="32"/>
  <c r="D188" i="32"/>
  <c r="D189" i="32"/>
  <c r="D190" i="32"/>
  <c r="D191" i="32"/>
  <c r="D192" i="32"/>
  <c r="D193" i="32"/>
  <c r="D194" i="32"/>
  <c r="D195" i="32"/>
  <c r="D196" i="32"/>
  <c r="D197" i="32"/>
  <c r="D198" i="32"/>
  <c r="D199" i="32"/>
  <c r="D200" i="32"/>
  <c r="D201" i="32"/>
  <c r="D202" i="32"/>
  <c r="D203" i="32"/>
  <c r="D204" i="32"/>
  <c r="D205" i="32"/>
  <c r="D206" i="32"/>
  <c r="D207" i="32"/>
  <c r="D208" i="32"/>
  <c r="D209" i="32"/>
  <c r="D210" i="32"/>
  <c r="D211" i="32"/>
  <c r="D212" i="32"/>
  <c r="D213" i="32"/>
  <c r="D214" i="32"/>
  <c r="D215" i="32"/>
  <c r="D216" i="32"/>
  <c r="D217" i="32"/>
  <c r="D218" i="32"/>
  <c r="D219" i="32"/>
  <c r="D220" i="32"/>
  <c r="D221" i="32"/>
  <c r="D222" i="32"/>
  <c r="D223" i="32"/>
  <c r="D224" i="32"/>
  <c r="D225" i="32"/>
  <c r="D226" i="32"/>
  <c r="D227" i="32"/>
  <c r="D228" i="32"/>
  <c r="D229" i="32"/>
  <c r="D230" i="32"/>
  <c r="D231" i="32"/>
  <c r="D232" i="32"/>
  <c r="D233" i="32"/>
  <c r="D234" i="32"/>
  <c r="D235" i="32"/>
  <c r="D236" i="32"/>
  <c r="D237" i="32"/>
  <c r="D238" i="32"/>
  <c r="D239" i="32"/>
  <c r="D240" i="32"/>
  <c r="D241" i="32"/>
  <c r="D242" i="32"/>
  <c r="D243" i="32"/>
  <c r="D244" i="32"/>
  <c r="D245" i="32"/>
  <c r="D246" i="32"/>
  <c r="D247" i="32"/>
  <c r="D248" i="32"/>
  <c r="D249" i="32"/>
  <c r="D250" i="32"/>
  <c r="D251" i="32"/>
  <c r="D252" i="32"/>
  <c r="D253" i="32"/>
  <c r="D254" i="32"/>
  <c r="D255" i="32"/>
  <c r="D256" i="32"/>
  <c r="D257" i="32"/>
  <c r="D258" i="32"/>
  <c r="D259" i="32"/>
  <c r="D260" i="32"/>
  <c r="D261" i="32"/>
  <c r="D262" i="32"/>
  <c r="D263" i="32"/>
  <c r="D264" i="32"/>
  <c r="D265" i="32"/>
  <c r="D266" i="32"/>
  <c r="D267" i="32"/>
  <c r="D268" i="32"/>
  <c r="D269" i="32"/>
  <c r="D270" i="32"/>
  <c r="D271" i="32"/>
  <c r="D272" i="32"/>
  <c r="D273" i="32"/>
  <c r="D274" i="32"/>
  <c r="D275" i="32"/>
  <c r="D276" i="32"/>
  <c r="D277" i="32"/>
  <c r="D278" i="32"/>
  <c r="D279" i="32"/>
  <c r="D280" i="32"/>
  <c r="D281" i="32"/>
  <c r="D282" i="32"/>
  <c r="D283" i="32"/>
  <c r="D284" i="32"/>
  <c r="D285" i="32"/>
  <c r="D286" i="32"/>
  <c r="D287" i="32"/>
  <c r="D288" i="32"/>
  <c r="D289" i="32"/>
  <c r="D290" i="32"/>
  <c r="D291" i="32"/>
  <c r="D292" i="32"/>
  <c r="D293" i="32"/>
  <c r="D294" i="32"/>
  <c r="D295" i="32"/>
  <c r="D296" i="32"/>
  <c r="D297" i="32"/>
  <c r="D298" i="32"/>
  <c r="D299" i="32"/>
  <c r="D300" i="32"/>
  <c r="D301" i="32"/>
  <c r="D302" i="32"/>
  <c r="D303" i="32"/>
  <c r="D304" i="32"/>
  <c r="D305" i="32"/>
  <c r="D306" i="32"/>
  <c r="D307" i="32"/>
  <c r="D308" i="32"/>
  <c r="D309" i="32"/>
  <c r="D310" i="32"/>
  <c r="D311" i="32"/>
  <c r="D312" i="32"/>
  <c r="D313" i="32"/>
  <c r="D314" i="32"/>
  <c r="D315" i="32"/>
  <c r="D316" i="32"/>
  <c r="D317" i="32"/>
  <c r="D318" i="32"/>
  <c r="D319" i="32"/>
  <c r="D320" i="32"/>
  <c r="D321" i="32"/>
  <c r="D322" i="32"/>
  <c r="D323" i="32"/>
  <c r="D324" i="32"/>
  <c r="D325" i="32"/>
  <c r="D326" i="32"/>
  <c r="D327" i="32"/>
  <c r="D328" i="32"/>
  <c r="D329" i="32"/>
  <c r="D330" i="32"/>
  <c r="D331" i="32"/>
  <c r="D332" i="32"/>
  <c r="D333" i="32"/>
  <c r="D334" i="32"/>
  <c r="D335" i="32"/>
  <c r="D336" i="32"/>
  <c r="D337" i="32"/>
  <c r="D338" i="32"/>
  <c r="D339" i="32"/>
  <c r="D340" i="32"/>
  <c r="D341" i="32"/>
  <c r="D342" i="32"/>
  <c r="D343" i="32"/>
  <c r="D344" i="32"/>
  <c r="D345" i="32"/>
  <c r="D346" i="32"/>
  <c r="D347" i="32"/>
  <c r="D348" i="32"/>
  <c r="D349" i="32"/>
  <c r="D350" i="32"/>
  <c r="D351" i="32"/>
  <c r="D352" i="32"/>
  <c r="D353" i="32"/>
  <c r="D354" i="32"/>
  <c r="D355" i="32"/>
  <c r="D356" i="32"/>
  <c r="D357" i="32"/>
  <c r="D358" i="32"/>
  <c r="D359" i="32"/>
  <c r="D360" i="32"/>
  <c r="D361" i="32"/>
  <c r="D362" i="32"/>
  <c r="D363" i="32"/>
  <c r="D364" i="32"/>
  <c r="D365" i="32"/>
  <c r="D366" i="32"/>
  <c r="D367" i="32"/>
  <c r="D368" i="32"/>
  <c r="D369" i="32"/>
  <c r="D370" i="32"/>
  <c r="D371" i="32"/>
  <c r="D372" i="32"/>
  <c r="D373" i="32"/>
  <c r="D374" i="32"/>
  <c r="D375" i="32"/>
  <c r="D376" i="32"/>
  <c r="D377" i="32"/>
  <c r="D378" i="32"/>
  <c r="D379" i="32"/>
  <c r="D380" i="32"/>
  <c r="D381" i="32"/>
  <c r="D382" i="32"/>
  <c r="D383" i="32"/>
  <c r="D384" i="32"/>
  <c r="D385" i="32"/>
  <c r="D386" i="32"/>
  <c r="B25" i="24" l="1"/>
  <c r="B22" i="24"/>
  <c r="B20" i="24"/>
  <c r="B17" i="24"/>
  <c r="B16" i="24"/>
  <c r="B15" i="24"/>
  <c r="C3" i="32"/>
  <c r="B3" i="32" s="1"/>
  <c r="C14" i="42" s="1"/>
  <c r="B4" i="32"/>
  <c r="B11" i="46" s="1"/>
  <c r="B5" i="32"/>
  <c r="B12" i="46" s="1"/>
  <c r="B6" i="32"/>
  <c r="B7" i="32"/>
  <c r="C18" i="42" s="1"/>
  <c r="B8" i="32"/>
  <c r="B9" i="32"/>
  <c r="B10" i="32"/>
  <c r="B11" i="32"/>
  <c r="C22" i="42" s="1"/>
  <c r="B12" i="32"/>
  <c r="C23" i="42" s="1"/>
  <c r="B13" i="32"/>
  <c r="B20" i="46" s="1"/>
  <c r="B14" i="32"/>
  <c r="C25" i="42" s="1"/>
  <c r="B15" i="32"/>
  <c r="C26" i="42" s="1"/>
  <c r="B16" i="32"/>
  <c r="C27" i="42" s="1"/>
  <c r="B17" i="32"/>
  <c r="B24" i="46" s="1"/>
  <c r="B18" i="32"/>
  <c r="B19" i="32"/>
  <c r="B26" i="46" s="1"/>
  <c r="B20" i="32"/>
  <c r="C31" i="42" s="1"/>
  <c r="B21" i="32"/>
  <c r="B28" i="46" s="1"/>
  <c r="B22" i="32"/>
  <c r="B23" i="32"/>
  <c r="C34" i="42" s="1"/>
  <c r="B24" i="32"/>
  <c r="C35" i="42" s="1"/>
  <c r="B25" i="32"/>
  <c r="B26" i="32"/>
  <c r="C37" i="42" s="1"/>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B103" i="32"/>
  <c r="B104" i="32"/>
  <c r="B105" i="32"/>
  <c r="B106" i="32"/>
  <c r="B107" i="32"/>
  <c r="B108" i="32"/>
  <c r="B109" i="32"/>
  <c r="B110" i="32"/>
  <c r="B111" i="32"/>
  <c r="B112" i="32"/>
  <c r="B113" i="32"/>
  <c r="B114" i="32"/>
  <c r="B115" i="32"/>
  <c r="B116" i="32"/>
  <c r="B117" i="32"/>
  <c r="B118" i="32"/>
  <c r="B119" i="32"/>
  <c r="B120" i="32"/>
  <c r="B121" i="32"/>
  <c r="B122" i="32"/>
  <c r="B123" i="32"/>
  <c r="B124" i="32"/>
  <c r="B125" i="32"/>
  <c r="B126" i="32"/>
  <c r="B127" i="32"/>
  <c r="B128" i="32"/>
  <c r="B129" i="32"/>
  <c r="B130" i="32"/>
  <c r="B131" i="32"/>
  <c r="B132" i="32"/>
  <c r="B133" i="32"/>
  <c r="B134" i="32"/>
  <c r="B135" i="32"/>
  <c r="B136" i="32"/>
  <c r="B137" i="32"/>
  <c r="B138" i="32"/>
  <c r="B139" i="32"/>
  <c r="B140" i="32"/>
  <c r="B141" i="32"/>
  <c r="B142" i="32"/>
  <c r="B143" i="32"/>
  <c r="B144" i="32"/>
  <c r="B145" i="32"/>
  <c r="B146" i="32"/>
  <c r="B147" i="32"/>
  <c r="B148" i="32"/>
  <c r="B149" i="32"/>
  <c r="B150" i="32"/>
  <c r="B151" i="32"/>
  <c r="B152" i="32"/>
  <c r="B153" i="32"/>
  <c r="B154" i="32"/>
  <c r="B155" i="32"/>
  <c r="B156" i="32"/>
  <c r="B157" i="32"/>
  <c r="B158" i="32"/>
  <c r="B159" i="32"/>
  <c r="B160" i="32"/>
  <c r="B161" i="32"/>
  <c r="B162" i="32"/>
  <c r="B163" i="32"/>
  <c r="B164" i="32"/>
  <c r="B165" i="32"/>
  <c r="B166" i="32"/>
  <c r="B167" i="32"/>
  <c r="B168" i="32"/>
  <c r="B169" i="32"/>
  <c r="B170" i="32"/>
  <c r="B171" i="32"/>
  <c r="B172" i="32"/>
  <c r="B173" i="32"/>
  <c r="B174" i="32"/>
  <c r="B175" i="32"/>
  <c r="B176" i="32"/>
  <c r="B177" i="32"/>
  <c r="B178" i="32"/>
  <c r="B179" i="32"/>
  <c r="B180" i="32"/>
  <c r="B181" i="32"/>
  <c r="B182" i="32"/>
  <c r="B183" i="32"/>
  <c r="B184" i="32"/>
  <c r="B185" i="32"/>
  <c r="B186" i="32"/>
  <c r="B187" i="32"/>
  <c r="B188" i="32"/>
  <c r="B189" i="32"/>
  <c r="B190" i="32"/>
  <c r="B191" i="32"/>
  <c r="B192" i="32"/>
  <c r="B193" i="32"/>
  <c r="B194" i="32"/>
  <c r="B195" i="32"/>
  <c r="B196" i="32"/>
  <c r="B197" i="32"/>
  <c r="B198" i="32"/>
  <c r="B199" i="32"/>
  <c r="B200" i="32"/>
  <c r="B201" i="32"/>
  <c r="B202" i="32"/>
  <c r="B203" i="32"/>
  <c r="B204" i="32"/>
  <c r="B205" i="32"/>
  <c r="B206" i="32"/>
  <c r="B207" i="32"/>
  <c r="B208" i="32"/>
  <c r="B209" i="32"/>
  <c r="B210" i="32"/>
  <c r="B211" i="32"/>
  <c r="B212" i="32"/>
  <c r="B213" i="32"/>
  <c r="B214" i="32"/>
  <c r="B215" i="32"/>
  <c r="B216" i="32"/>
  <c r="B217" i="32"/>
  <c r="B218" i="32"/>
  <c r="B219" i="32"/>
  <c r="B220" i="32"/>
  <c r="B221" i="32"/>
  <c r="B222" i="32"/>
  <c r="B223" i="32"/>
  <c r="B224" i="32"/>
  <c r="B225" i="32"/>
  <c r="B226" i="32"/>
  <c r="B227" i="32"/>
  <c r="B228" i="32"/>
  <c r="B229" i="32"/>
  <c r="B230" i="32"/>
  <c r="B231" i="32"/>
  <c r="B232" i="32"/>
  <c r="B233" i="32"/>
  <c r="B234" i="32"/>
  <c r="B235" i="32"/>
  <c r="B236" i="32"/>
  <c r="B237" i="32"/>
  <c r="B238" i="32"/>
  <c r="B239" i="32"/>
  <c r="B240" i="32"/>
  <c r="B241" i="32"/>
  <c r="B242" i="32"/>
  <c r="B243" i="32"/>
  <c r="B244" i="32"/>
  <c r="B245" i="32"/>
  <c r="B246" i="32"/>
  <c r="B247" i="32"/>
  <c r="B248" i="32"/>
  <c r="B249" i="32"/>
  <c r="B250" i="32"/>
  <c r="B251" i="32"/>
  <c r="B252" i="32"/>
  <c r="B253" i="32"/>
  <c r="B254" i="32"/>
  <c r="B255" i="32"/>
  <c r="B256" i="32"/>
  <c r="B257" i="32"/>
  <c r="B258" i="32"/>
  <c r="B259" i="32"/>
  <c r="B260" i="32"/>
  <c r="B261" i="32"/>
  <c r="B262" i="32"/>
  <c r="B263" i="32"/>
  <c r="B264" i="32"/>
  <c r="B265" i="32"/>
  <c r="B266" i="32"/>
  <c r="B267" i="32"/>
  <c r="B268" i="32"/>
  <c r="B269" i="32"/>
  <c r="B270" i="32"/>
  <c r="B271" i="32"/>
  <c r="B272" i="32"/>
  <c r="B273" i="32"/>
  <c r="B274" i="32"/>
  <c r="B275" i="32"/>
  <c r="B276" i="32"/>
  <c r="B277" i="32"/>
  <c r="B278" i="32"/>
  <c r="B279" i="32"/>
  <c r="B280" i="32"/>
  <c r="B281" i="32"/>
  <c r="B282" i="32"/>
  <c r="B283" i="32"/>
  <c r="B284" i="32"/>
  <c r="B285" i="32"/>
  <c r="B286" i="32"/>
  <c r="B287" i="32"/>
  <c r="B288" i="32"/>
  <c r="B289" i="32"/>
  <c r="B290" i="32"/>
  <c r="B291" i="32"/>
  <c r="B292" i="32"/>
  <c r="B293" i="32"/>
  <c r="B294" i="32"/>
  <c r="B295" i="32"/>
  <c r="B296" i="32"/>
  <c r="B297" i="32"/>
  <c r="B298" i="32"/>
  <c r="B299" i="32"/>
  <c r="B300" i="32"/>
  <c r="B301" i="32"/>
  <c r="B302" i="32"/>
  <c r="B303" i="32"/>
  <c r="B304" i="32"/>
  <c r="B305" i="32"/>
  <c r="B306" i="32"/>
  <c r="B307" i="32"/>
  <c r="B308" i="32"/>
  <c r="B309" i="32"/>
  <c r="B310" i="32"/>
  <c r="B311" i="32"/>
  <c r="B312" i="32"/>
  <c r="B313" i="32"/>
  <c r="B314" i="32"/>
  <c r="B315" i="32"/>
  <c r="B316" i="32"/>
  <c r="B317" i="32"/>
  <c r="B318" i="32"/>
  <c r="B319" i="32"/>
  <c r="B320" i="32"/>
  <c r="B321" i="32"/>
  <c r="B322" i="32"/>
  <c r="B323" i="32"/>
  <c r="B324" i="32"/>
  <c r="B325" i="32"/>
  <c r="B326" i="32"/>
  <c r="B327" i="32"/>
  <c r="B328" i="32"/>
  <c r="B329" i="32"/>
  <c r="B330" i="32"/>
  <c r="B331" i="32"/>
  <c r="B332" i="32"/>
  <c r="B333" i="32"/>
  <c r="B334" i="32"/>
  <c r="B335" i="32"/>
  <c r="B336" i="32"/>
  <c r="B337" i="32"/>
  <c r="B338" i="32"/>
  <c r="B339" i="32"/>
  <c r="B340" i="32"/>
  <c r="B341" i="32"/>
  <c r="B342" i="32"/>
  <c r="B343" i="32"/>
  <c r="B344" i="32"/>
  <c r="B345" i="32"/>
  <c r="B346" i="32"/>
  <c r="B347" i="32"/>
  <c r="B348" i="32"/>
  <c r="B349" i="32"/>
  <c r="B350" i="32"/>
  <c r="B351" i="32"/>
  <c r="B352" i="32"/>
  <c r="B353" i="32"/>
  <c r="B354" i="32"/>
  <c r="B355" i="32"/>
  <c r="B356" i="32"/>
  <c r="B357" i="32"/>
  <c r="B358" i="32"/>
  <c r="B359" i="32"/>
  <c r="B360" i="32"/>
  <c r="B361" i="32"/>
  <c r="B362" i="32"/>
  <c r="B363" i="32"/>
  <c r="B364" i="32"/>
  <c r="B365" i="32"/>
  <c r="B366" i="32"/>
  <c r="B367" i="32"/>
  <c r="B368" i="32"/>
  <c r="B369" i="32"/>
  <c r="B370" i="32"/>
  <c r="B371" i="32"/>
  <c r="B372" i="32"/>
  <c r="B373" i="32"/>
  <c r="B374" i="32"/>
  <c r="B375" i="32"/>
  <c r="B376" i="32"/>
  <c r="B377" i="32"/>
  <c r="B378" i="32"/>
  <c r="B379" i="32"/>
  <c r="B380" i="32"/>
  <c r="B381" i="32"/>
  <c r="B382" i="32"/>
  <c r="B383" i="32"/>
  <c r="B384" i="32"/>
  <c r="B385" i="32"/>
  <c r="B386" i="32"/>
  <c r="B13" i="24"/>
  <c r="B14" i="24"/>
  <c r="B24" i="24"/>
  <c r="B23" i="24"/>
  <c r="E62" i="24"/>
  <c r="BH3" i="44"/>
  <c r="BI3" i="44"/>
  <c r="DR3" i="32"/>
  <c r="G14" i="42" s="1"/>
  <c r="F14" i="42"/>
  <c r="F15" i="42"/>
  <c r="F18" i="42"/>
  <c r="F19" i="42"/>
  <c r="F21" i="42"/>
  <c r="F22" i="42"/>
  <c r="F23" i="42"/>
  <c r="F25" i="42"/>
  <c r="F26" i="42"/>
  <c r="F27" i="42"/>
  <c r="F29" i="42"/>
  <c r="F30" i="42"/>
  <c r="F31" i="42"/>
  <c r="F32" i="42"/>
  <c r="F33" i="42"/>
  <c r="F34" i="42"/>
  <c r="F37" i="42"/>
  <c r="AT3" i="44"/>
  <c r="C19" i="42"/>
  <c r="DR26" i="32"/>
  <c r="G37" i="42" s="1"/>
  <c r="DQ3" i="32"/>
  <c r="DR6" i="32"/>
  <c r="G17" i="42" s="1"/>
  <c r="DR7" i="32"/>
  <c r="G18" i="42" s="1"/>
  <c r="DR10" i="32"/>
  <c r="DR11" i="32"/>
  <c r="G22" i="42" s="1"/>
  <c r="DR14" i="32"/>
  <c r="G25" i="42" s="1"/>
  <c r="DR17" i="32"/>
  <c r="DR21" i="32"/>
  <c r="G32" i="42" s="1"/>
  <c r="DR22" i="32"/>
  <c r="G33" i="42"/>
  <c r="DR23" i="32"/>
  <c r="G34" i="42" s="1"/>
  <c r="CQ9" i="32"/>
  <c r="CR9" i="32" s="1"/>
  <c r="BH4" i="44"/>
  <c r="BH5" i="44"/>
  <c r="BH6" i="44"/>
  <c r="BH7" i="44"/>
  <c r="BH8" i="44"/>
  <c r="BH9" i="44"/>
  <c r="BH10" i="44"/>
  <c r="BH11" i="44"/>
  <c r="BH12" i="44"/>
  <c r="BH13" i="44"/>
  <c r="BH14" i="44"/>
  <c r="BH15" i="44"/>
  <c r="BH16" i="44"/>
  <c r="AV3" i="44"/>
  <c r="AX3" i="44" s="1"/>
  <c r="B3" i="44"/>
  <c r="AW3" i="44"/>
  <c r="DR4" i="32"/>
  <c r="G15" i="42" s="1"/>
  <c r="DR5" i="32"/>
  <c r="G16" i="42" s="1"/>
  <c r="DR8" i="32"/>
  <c r="G19" i="42" s="1"/>
  <c r="DR9" i="32"/>
  <c r="G20" i="42" s="1"/>
  <c r="G21" i="42"/>
  <c r="DR12" i="32"/>
  <c r="G23" i="42"/>
  <c r="DR13" i="32"/>
  <c r="G24" i="42" s="1"/>
  <c r="DR15" i="32"/>
  <c r="G26" i="42"/>
  <c r="DR16" i="32"/>
  <c r="G27" i="42" s="1"/>
  <c r="G28" i="42"/>
  <c r="DR18" i="32"/>
  <c r="G29" i="42" s="1"/>
  <c r="DR19" i="32"/>
  <c r="G30" i="42"/>
  <c r="DR20" i="32"/>
  <c r="G31" i="42" s="1"/>
  <c r="DR24" i="32"/>
  <c r="G35" i="42"/>
  <c r="DR25" i="32"/>
  <c r="G36" i="42" s="1"/>
  <c r="DU3" i="32"/>
  <c r="DV3" i="32" s="1"/>
  <c r="DU7" i="32"/>
  <c r="DV7" i="32" s="1"/>
  <c r="DU8" i="32"/>
  <c r="DV8" i="32" s="1"/>
  <c r="E15" i="46" s="1"/>
  <c r="DU10" i="32"/>
  <c r="DV10" i="32" s="1"/>
  <c r="E17" i="46" s="1"/>
  <c r="DU12" i="32"/>
  <c r="DV12" i="32" s="1"/>
  <c r="E19" i="46" s="1"/>
  <c r="DU14" i="32"/>
  <c r="DV14" i="32" s="1"/>
  <c r="E21" i="46" s="1"/>
  <c r="DU18" i="32"/>
  <c r="DV18" i="32" s="1"/>
  <c r="E25" i="46" s="1"/>
  <c r="DU19" i="32"/>
  <c r="DV19" i="32" s="1"/>
  <c r="DU20" i="32"/>
  <c r="DV20" i="32" s="1"/>
  <c r="E27" i="46" s="1"/>
  <c r="DU22" i="32"/>
  <c r="DV22" i="32" s="1"/>
  <c r="E29" i="46" s="1"/>
  <c r="DU23" i="32"/>
  <c r="DV23" i="32" s="1"/>
  <c r="DU26" i="32"/>
  <c r="DV26" i="32" s="1"/>
  <c r="DU27" i="32"/>
  <c r="DV27" i="32" s="1"/>
  <c r="DU28" i="32"/>
  <c r="DV28" i="32" s="1"/>
  <c r="DU29" i="32"/>
  <c r="DV29" i="32" s="1"/>
  <c r="DU30" i="32"/>
  <c r="DV30" i="32" s="1"/>
  <c r="DU31" i="32"/>
  <c r="DV31" i="32" s="1"/>
  <c r="DU32" i="32"/>
  <c r="DV32" i="32" s="1"/>
  <c r="DU33" i="32"/>
  <c r="DV33" i="32" s="1"/>
  <c r="DU34" i="32"/>
  <c r="DV34" i="32" s="1"/>
  <c r="DU35" i="32"/>
  <c r="DV35" i="32" s="1"/>
  <c r="DU36" i="32"/>
  <c r="DV36" i="32" s="1"/>
  <c r="DU37" i="32"/>
  <c r="DV37" i="32" s="1"/>
  <c r="DU38" i="32"/>
  <c r="DV38" i="32" s="1"/>
  <c r="DU39" i="32"/>
  <c r="DV39" i="32" s="1"/>
  <c r="DU40" i="32"/>
  <c r="DV40" i="32" s="1"/>
  <c r="DU41" i="32"/>
  <c r="DV41" i="32" s="1"/>
  <c r="DU42" i="32"/>
  <c r="DV42" i="32" s="1"/>
  <c r="DU43" i="32"/>
  <c r="DV43" i="32" s="1"/>
  <c r="DU44" i="32"/>
  <c r="DV44" i="32" s="1"/>
  <c r="DU45" i="32"/>
  <c r="DV45" i="32" s="1"/>
  <c r="DU46" i="32"/>
  <c r="DV46" i="32" s="1"/>
  <c r="DU47" i="32"/>
  <c r="DV47" i="32" s="1"/>
  <c r="DU48" i="32"/>
  <c r="DV48" i="32" s="1"/>
  <c r="DU49" i="32"/>
  <c r="DV49" i="32" s="1"/>
  <c r="DU50" i="32"/>
  <c r="DV50" i="32" s="1"/>
  <c r="DU51" i="32"/>
  <c r="DV51" i="32" s="1"/>
  <c r="DU52" i="32"/>
  <c r="DV52" i="32" s="1"/>
  <c r="DU53" i="32"/>
  <c r="DV53" i="32" s="1"/>
  <c r="DU54" i="32"/>
  <c r="DV54" i="32" s="1"/>
  <c r="DU55" i="32"/>
  <c r="DV55" i="32" s="1"/>
  <c r="DU56" i="32"/>
  <c r="DV56" i="32" s="1"/>
  <c r="DU57" i="32"/>
  <c r="DV57" i="32" s="1"/>
  <c r="DU58" i="32"/>
  <c r="DV58" i="32" s="1"/>
  <c r="DU59" i="32"/>
  <c r="DV59" i="32" s="1"/>
  <c r="DU60" i="32"/>
  <c r="DV60" i="32" s="1"/>
  <c r="DU61" i="32"/>
  <c r="DV61" i="32" s="1"/>
  <c r="DU62" i="32"/>
  <c r="DV62" i="32" s="1"/>
  <c r="DU63" i="32"/>
  <c r="DV63" i="32" s="1"/>
  <c r="DU64" i="32"/>
  <c r="DV64" i="32" s="1"/>
  <c r="DU65" i="32"/>
  <c r="DV65" i="32" s="1"/>
  <c r="DU66" i="32"/>
  <c r="DV66" i="32" s="1"/>
  <c r="DU67" i="32"/>
  <c r="DV67" i="32" s="1"/>
  <c r="DU68" i="32"/>
  <c r="DV68" i="32" s="1"/>
  <c r="DU69" i="32"/>
  <c r="DV69" i="32" s="1"/>
  <c r="DU70" i="32"/>
  <c r="DV70" i="32" s="1"/>
  <c r="DU71" i="32"/>
  <c r="DV71" i="32" s="1"/>
  <c r="DU72" i="32"/>
  <c r="DV72" i="32" s="1"/>
  <c r="DU73" i="32"/>
  <c r="DV73" i="32" s="1"/>
  <c r="DU74" i="32"/>
  <c r="DV74" i="32" s="1"/>
  <c r="DU75" i="32"/>
  <c r="DV75" i="32" s="1"/>
  <c r="DU76" i="32"/>
  <c r="DV76" i="32" s="1"/>
  <c r="DU77" i="32"/>
  <c r="DV77" i="32" s="1"/>
  <c r="DU78" i="32"/>
  <c r="DV78" i="32" s="1"/>
  <c r="DU79" i="32"/>
  <c r="DV79" i="32" s="1"/>
  <c r="DU80" i="32"/>
  <c r="DV80" i="32" s="1"/>
  <c r="DU81" i="32"/>
  <c r="DV81" i="32" s="1"/>
  <c r="DU82" i="32"/>
  <c r="DV82" i="32" s="1"/>
  <c r="DU83" i="32"/>
  <c r="DV83" i="32" s="1"/>
  <c r="DU84" i="32"/>
  <c r="DV84" i="32" s="1"/>
  <c r="DU85" i="32"/>
  <c r="DV85" i="32" s="1"/>
  <c r="DU86" i="32"/>
  <c r="DV86" i="32" s="1"/>
  <c r="DU87" i="32"/>
  <c r="DV87" i="32" s="1"/>
  <c r="DU88" i="32"/>
  <c r="DV88" i="32" s="1"/>
  <c r="DU89" i="32"/>
  <c r="DV89" i="32" s="1"/>
  <c r="DU90" i="32"/>
  <c r="DV90" i="32" s="1"/>
  <c r="DU91" i="32"/>
  <c r="DV91" i="32" s="1"/>
  <c r="DU92" i="32"/>
  <c r="DV92" i="32" s="1"/>
  <c r="DU93" i="32"/>
  <c r="DV93" i="32" s="1"/>
  <c r="DU94" i="32"/>
  <c r="DV94" i="32" s="1"/>
  <c r="DU95" i="32"/>
  <c r="DV95" i="32" s="1"/>
  <c r="DU96" i="32"/>
  <c r="DV96" i="32" s="1"/>
  <c r="DU97" i="32"/>
  <c r="DV97" i="32" s="1"/>
  <c r="DU98" i="32"/>
  <c r="DV98" i="32" s="1"/>
  <c r="DU99" i="32"/>
  <c r="DV99" i="32" s="1"/>
  <c r="DU100" i="32"/>
  <c r="DV100" i="32" s="1"/>
  <c r="DU101" i="32"/>
  <c r="DV101" i="32" s="1"/>
  <c r="DU102" i="32"/>
  <c r="DV102" i="32" s="1"/>
  <c r="DU103" i="32"/>
  <c r="DV103" i="32" s="1"/>
  <c r="DU104" i="32"/>
  <c r="DV104" i="32" s="1"/>
  <c r="DU105" i="32"/>
  <c r="DV105" i="32" s="1"/>
  <c r="DU106" i="32"/>
  <c r="DV106" i="32" s="1"/>
  <c r="DU107" i="32"/>
  <c r="DV107" i="32" s="1"/>
  <c r="DU108" i="32"/>
  <c r="DV108" i="32" s="1"/>
  <c r="DU109" i="32"/>
  <c r="DV109" i="32" s="1"/>
  <c r="DU110" i="32"/>
  <c r="DV110" i="32" s="1"/>
  <c r="DU111" i="32"/>
  <c r="DV111" i="32" s="1"/>
  <c r="DU112" i="32"/>
  <c r="DV112" i="32" s="1"/>
  <c r="DU113" i="32"/>
  <c r="DV113" i="32" s="1"/>
  <c r="DU114" i="32"/>
  <c r="DV114" i="32" s="1"/>
  <c r="DU115" i="32"/>
  <c r="DV115" i="32" s="1"/>
  <c r="DU116" i="32"/>
  <c r="DV116" i="32" s="1"/>
  <c r="DU117" i="32"/>
  <c r="DV117" i="32" s="1"/>
  <c r="DU118" i="32"/>
  <c r="DV118" i="32" s="1"/>
  <c r="DU119" i="32"/>
  <c r="DV119" i="32" s="1"/>
  <c r="DU120" i="32"/>
  <c r="DV120" i="32" s="1"/>
  <c r="DU121" i="32"/>
  <c r="DV121" i="32" s="1"/>
  <c r="DU122" i="32"/>
  <c r="DV122" i="32" s="1"/>
  <c r="DU123" i="32"/>
  <c r="DV123" i="32" s="1"/>
  <c r="DU124" i="32"/>
  <c r="DV124" i="32" s="1"/>
  <c r="DU125" i="32"/>
  <c r="DV125" i="32" s="1"/>
  <c r="DU126" i="32"/>
  <c r="DV126" i="32" s="1"/>
  <c r="DU127" i="32"/>
  <c r="DV127" i="32" s="1"/>
  <c r="DU128" i="32"/>
  <c r="DV128" i="32" s="1"/>
  <c r="DU129" i="32"/>
  <c r="DV129" i="32" s="1"/>
  <c r="DU130" i="32"/>
  <c r="DV130" i="32" s="1"/>
  <c r="DU131" i="32"/>
  <c r="DV131" i="32" s="1"/>
  <c r="DU132" i="32"/>
  <c r="DV132" i="32" s="1"/>
  <c r="DU133" i="32"/>
  <c r="DV133" i="32" s="1"/>
  <c r="DU134" i="32"/>
  <c r="DV134" i="32" s="1"/>
  <c r="DU135" i="32"/>
  <c r="DV135" i="32" s="1"/>
  <c r="DU136" i="32"/>
  <c r="DV136" i="32" s="1"/>
  <c r="DU137" i="32"/>
  <c r="DV137" i="32" s="1"/>
  <c r="DU138" i="32"/>
  <c r="DV138" i="32" s="1"/>
  <c r="DU139" i="32"/>
  <c r="DV139" i="32" s="1"/>
  <c r="DU140" i="32"/>
  <c r="DV140" i="32" s="1"/>
  <c r="DU141" i="32"/>
  <c r="DV141" i="32" s="1"/>
  <c r="DU142" i="32"/>
  <c r="DV142" i="32" s="1"/>
  <c r="DU143" i="32"/>
  <c r="DV143" i="32" s="1"/>
  <c r="DU144" i="32"/>
  <c r="DV144" i="32" s="1"/>
  <c r="DU145" i="32"/>
  <c r="DV145" i="32" s="1"/>
  <c r="DU146" i="32"/>
  <c r="DV146" i="32" s="1"/>
  <c r="DU147" i="32"/>
  <c r="DV147" i="32" s="1"/>
  <c r="DU148" i="32"/>
  <c r="DV148" i="32" s="1"/>
  <c r="DU149" i="32"/>
  <c r="DV149" i="32" s="1"/>
  <c r="DU150" i="32"/>
  <c r="DV150" i="32" s="1"/>
  <c r="DU151" i="32"/>
  <c r="DV151" i="32" s="1"/>
  <c r="DU152" i="32"/>
  <c r="DV152" i="32" s="1"/>
  <c r="DU153" i="32"/>
  <c r="DV153" i="32" s="1"/>
  <c r="DU154" i="32"/>
  <c r="DV154" i="32" s="1"/>
  <c r="DU155" i="32"/>
  <c r="DV155" i="32" s="1"/>
  <c r="DU156" i="32"/>
  <c r="DV156" i="32" s="1"/>
  <c r="DU157" i="32"/>
  <c r="DV157" i="32" s="1"/>
  <c r="DU158" i="32"/>
  <c r="DV158" i="32" s="1"/>
  <c r="DU159" i="32"/>
  <c r="DV159" i="32" s="1"/>
  <c r="DU160" i="32"/>
  <c r="DV160" i="32" s="1"/>
  <c r="DU161" i="32"/>
  <c r="DV161" i="32" s="1"/>
  <c r="DU162" i="32"/>
  <c r="DV162" i="32" s="1"/>
  <c r="DU163" i="32"/>
  <c r="DV163" i="32" s="1"/>
  <c r="DU164" i="32"/>
  <c r="DV164" i="32" s="1"/>
  <c r="DU165" i="32"/>
  <c r="DV165" i="32" s="1"/>
  <c r="DU166" i="32"/>
  <c r="DV166" i="32" s="1"/>
  <c r="DU167" i="32"/>
  <c r="DV167" i="32" s="1"/>
  <c r="DU168" i="32"/>
  <c r="DV168" i="32" s="1"/>
  <c r="DU169" i="32"/>
  <c r="DV169" i="32" s="1"/>
  <c r="DU170" i="32"/>
  <c r="DV170" i="32" s="1"/>
  <c r="DU171" i="32"/>
  <c r="DV171" i="32" s="1"/>
  <c r="DU172" i="32"/>
  <c r="DV172" i="32" s="1"/>
  <c r="DU173" i="32"/>
  <c r="DV173" i="32" s="1"/>
  <c r="DU174" i="32"/>
  <c r="DV174" i="32" s="1"/>
  <c r="DU175" i="32"/>
  <c r="DV175" i="32" s="1"/>
  <c r="DU176" i="32"/>
  <c r="DV176" i="32" s="1"/>
  <c r="DU177" i="32"/>
  <c r="DV177" i="32" s="1"/>
  <c r="DU178" i="32"/>
  <c r="DV178" i="32" s="1"/>
  <c r="DU179" i="32"/>
  <c r="DV179" i="32" s="1"/>
  <c r="DU180" i="32"/>
  <c r="DV180" i="32" s="1"/>
  <c r="DU181" i="32"/>
  <c r="DV181" i="32" s="1"/>
  <c r="DU182" i="32"/>
  <c r="DV182" i="32" s="1"/>
  <c r="DU183" i="32"/>
  <c r="DV183" i="32" s="1"/>
  <c r="DU184" i="32"/>
  <c r="DV184" i="32" s="1"/>
  <c r="DU185" i="32"/>
  <c r="DV185" i="32" s="1"/>
  <c r="DU186" i="32"/>
  <c r="DV186" i="32" s="1"/>
  <c r="DU187" i="32"/>
  <c r="DV187" i="32" s="1"/>
  <c r="DU188" i="32"/>
  <c r="DV188" i="32" s="1"/>
  <c r="DU189" i="32"/>
  <c r="DV189" i="32" s="1"/>
  <c r="DU190" i="32"/>
  <c r="DV190" i="32" s="1"/>
  <c r="DU191" i="32"/>
  <c r="DV191" i="32" s="1"/>
  <c r="DU192" i="32"/>
  <c r="DV192" i="32" s="1"/>
  <c r="DU193" i="32"/>
  <c r="DV193" i="32" s="1"/>
  <c r="DU194" i="32"/>
  <c r="DV194" i="32" s="1"/>
  <c r="DU195" i="32"/>
  <c r="DV195" i="32" s="1"/>
  <c r="DU196" i="32"/>
  <c r="DV196" i="32" s="1"/>
  <c r="DU197" i="32"/>
  <c r="DV197" i="32" s="1"/>
  <c r="DU198" i="32"/>
  <c r="DV198" i="32" s="1"/>
  <c r="DU199" i="32"/>
  <c r="DV199" i="32" s="1"/>
  <c r="DU200" i="32"/>
  <c r="DV200" i="32" s="1"/>
  <c r="DU201" i="32"/>
  <c r="DV201" i="32" s="1"/>
  <c r="DU202" i="32"/>
  <c r="DV202" i="32" s="1"/>
  <c r="DU203" i="32"/>
  <c r="DV203" i="32" s="1"/>
  <c r="DU204" i="32"/>
  <c r="DV204" i="32" s="1"/>
  <c r="DU205" i="32"/>
  <c r="DV205" i="32" s="1"/>
  <c r="DU206" i="32"/>
  <c r="DV206" i="32" s="1"/>
  <c r="DU207" i="32"/>
  <c r="DV207" i="32" s="1"/>
  <c r="DU208" i="32"/>
  <c r="DV208" i="32" s="1"/>
  <c r="DU209" i="32"/>
  <c r="DV209" i="32" s="1"/>
  <c r="DU210" i="32"/>
  <c r="DV210" i="32" s="1"/>
  <c r="DU211" i="32"/>
  <c r="DV211" i="32" s="1"/>
  <c r="DU212" i="32"/>
  <c r="DV212" i="32" s="1"/>
  <c r="DU213" i="32"/>
  <c r="DV213" i="32" s="1"/>
  <c r="DU214" i="32"/>
  <c r="DV214" i="32" s="1"/>
  <c r="DU215" i="32"/>
  <c r="DV215" i="32" s="1"/>
  <c r="DU216" i="32"/>
  <c r="DV216" i="32" s="1"/>
  <c r="DU217" i="32"/>
  <c r="DV217" i="32" s="1"/>
  <c r="DU218" i="32"/>
  <c r="DV218" i="32" s="1"/>
  <c r="DU219" i="32"/>
  <c r="DV219" i="32" s="1"/>
  <c r="DU220" i="32"/>
  <c r="DV220" i="32" s="1"/>
  <c r="DU221" i="32"/>
  <c r="DV221" i="32" s="1"/>
  <c r="DU222" i="32"/>
  <c r="DV222" i="32" s="1"/>
  <c r="DU223" i="32"/>
  <c r="DV223" i="32" s="1"/>
  <c r="DU224" i="32"/>
  <c r="DV224" i="32" s="1"/>
  <c r="DU225" i="32"/>
  <c r="DV225" i="32" s="1"/>
  <c r="DU226" i="32"/>
  <c r="DV226" i="32" s="1"/>
  <c r="DU227" i="32"/>
  <c r="DV227" i="32" s="1"/>
  <c r="DU228" i="32"/>
  <c r="DV228" i="32" s="1"/>
  <c r="DU229" i="32"/>
  <c r="DV229" i="32" s="1"/>
  <c r="DU230" i="32"/>
  <c r="DV230" i="32" s="1"/>
  <c r="DU231" i="32"/>
  <c r="DV231" i="32" s="1"/>
  <c r="DU232" i="32"/>
  <c r="DV232" i="32" s="1"/>
  <c r="DU233" i="32"/>
  <c r="DV233" i="32" s="1"/>
  <c r="DU234" i="32"/>
  <c r="DV234" i="32" s="1"/>
  <c r="DU235" i="32"/>
  <c r="DV235" i="32" s="1"/>
  <c r="DU236" i="32"/>
  <c r="DV236" i="32" s="1"/>
  <c r="DU237" i="32"/>
  <c r="DV237" i="32" s="1"/>
  <c r="DU238" i="32"/>
  <c r="DV238" i="32" s="1"/>
  <c r="DU239" i="32"/>
  <c r="DV239" i="32" s="1"/>
  <c r="DU240" i="32"/>
  <c r="DV240" i="32" s="1"/>
  <c r="DU241" i="32"/>
  <c r="DV241" i="32" s="1"/>
  <c r="DU242" i="32"/>
  <c r="DV242" i="32" s="1"/>
  <c r="DU243" i="32"/>
  <c r="DV243" i="32" s="1"/>
  <c r="DU244" i="32"/>
  <c r="DV244" i="32" s="1"/>
  <c r="DU245" i="32"/>
  <c r="DV245" i="32" s="1"/>
  <c r="DU246" i="32"/>
  <c r="DV246" i="32" s="1"/>
  <c r="DU247" i="32"/>
  <c r="DV247" i="32" s="1"/>
  <c r="DU248" i="32"/>
  <c r="DV248" i="32" s="1"/>
  <c r="DU249" i="32"/>
  <c r="DV249" i="32" s="1"/>
  <c r="DU250" i="32"/>
  <c r="DV250" i="32" s="1"/>
  <c r="DU251" i="32"/>
  <c r="DV251" i="32" s="1"/>
  <c r="DU252" i="32"/>
  <c r="DV252" i="32" s="1"/>
  <c r="DU253" i="32"/>
  <c r="DV253" i="32" s="1"/>
  <c r="DU254" i="32"/>
  <c r="DV254" i="32" s="1"/>
  <c r="DU255" i="32"/>
  <c r="DV255" i="32" s="1"/>
  <c r="DU256" i="32"/>
  <c r="DV256" i="32" s="1"/>
  <c r="DU257" i="32"/>
  <c r="DV257" i="32" s="1"/>
  <c r="DU258" i="32"/>
  <c r="DV258" i="32" s="1"/>
  <c r="DU259" i="32"/>
  <c r="DV259" i="32" s="1"/>
  <c r="DU260" i="32"/>
  <c r="DV260" i="32" s="1"/>
  <c r="DU261" i="32"/>
  <c r="DV261" i="32" s="1"/>
  <c r="DU262" i="32"/>
  <c r="DV262" i="32" s="1"/>
  <c r="DU263" i="32"/>
  <c r="DV263" i="32" s="1"/>
  <c r="DU264" i="32"/>
  <c r="DV264" i="32" s="1"/>
  <c r="DU265" i="32"/>
  <c r="DV265" i="32" s="1"/>
  <c r="DU266" i="32"/>
  <c r="DV266" i="32" s="1"/>
  <c r="DU267" i="32"/>
  <c r="DV267" i="32" s="1"/>
  <c r="DU268" i="32"/>
  <c r="DV268" i="32" s="1"/>
  <c r="DU269" i="32"/>
  <c r="DV269" i="32" s="1"/>
  <c r="DU270" i="32"/>
  <c r="DV270" i="32" s="1"/>
  <c r="DU271" i="32"/>
  <c r="DV271" i="32" s="1"/>
  <c r="DU272" i="32"/>
  <c r="DV272" i="32" s="1"/>
  <c r="DU273" i="32"/>
  <c r="DV273" i="32" s="1"/>
  <c r="DU274" i="32"/>
  <c r="DV274" i="32" s="1"/>
  <c r="DU275" i="32"/>
  <c r="DV275" i="32" s="1"/>
  <c r="DU276" i="32"/>
  <c r="DV276" i="32" s="1"/>
  <c r="DU277" i="32"/>
  <c r="DV277" i="32" s="1"/>
  <c r="DU278" i="32"/>
  <c r="DV278" i="32" s="1"/>
  <c r="DU279" i="32"/>
  <c r="DV279" i="32" s="1"/>
  <c r="DU280" i="32"/>
  <c r="DV280" i="32" s="1"/>
  <c r="DU281" i="32"/>
  <c r="DV281" i="32" s="1"/>
  <c r="DU282" i="32"/>
  <c r="DV282" i="32" s="1"/>
  <c r="DU283" i="32"/>
  <c r="DV283" i="32" s="1"/>
  <c r="DU284" i="32"/>
  <c r="DV284" i="32" s="1"/>
  <c r="DU285" i="32"/>
  <c r="DV285" i="32" s="1"/>
  <c r="DU286" i="32"/>
  <c r="DV286" i="32" s="1"/>
  <c r="DU287" i="32"/>
  <c r="DV287" i="32" s="1"/>
  <c r="DU288" i="32"/>
  <c r="DV288" i="32" s="1"/>
  <c r="DU289" i="32"/>
  <c r="DV289" i="32" s="1"/>
  <c r="DU290" i="32"/>
  <c r="DV290" i="32" s="1"/>
  <c r="DU291" i="32"/>
  <c r="DV291" i="32" s="1"/>
  <c r="DU292" i="32"/>
  <c r="DV292" i="32" s="1"/>
  <c r="DU293" i="32"/>
  <c r="DV293" i="32" s="1"/>
  <c r="DU294" i="32"/>
  <c r="DV294" i="32" s="1"/>
  <c r="DU295" i="32"/>
  <c r="DV295" i="32" s="1"/>
  <c r="DU296" i="32"/>
  <c r="DV296" i="32" s="1"/>
  <c r="DU297" i="32"/>
  <c r="DV297" i="32" s="1"/>
  <c r="DU298" i="32"/>
  <c r="DV298" i="32" s="1"/>
  <c r="DU299" i="32"/>
  <c r="DV299" i="32" s="1"/>
  <c r="DU300" i="32"/>
  <c r="DV300" i="32" s="1"/>
  <c r="DU301" i="32"/>
  <c r="DV301" i="32" s="1"/>
  <c r="DU302" i="32"/>
  <c r="DV302" i="32" s="1"/>
  <c r="DU303" i="32"/>
  <c r="DV303" i="32" s="1"/>
  <c r="DU304" i="32"/>
  <c r="DV304" i="32" s="1"/>
  <c r="DU305" i="32"/>
  <c r="DV305" i="32" s="1"/>
  <c r="DU306" i="32"/>
  <c r="DV306" i="32" s="1"/>
  <c r="DU307" i="32"/>
  <c r="DV307" i="32" s="1"/>
  <c r="DU308" i="32"/>
  <c r="DV308" i="32" s="1"/>
  <c r="DU309" i="32"/>
  <c r="DV309" i="32" s="1"/>
  <c r="DU310" i="32"/>
  <c r="DV310" i="32" s="1"/>
  <c r="DU311" i="32"/>
  <c r="DV311" i="32" s="1"/>
  <c r="DU312" i="32"/>
  <c r="DV312" i="32" s="1"/>
  <c r="DU313" i="32"/>
  <c r="DV313" i="32" s="1"/>
  <c r="DU314" i="32"/>
  <c r="DV314" i="32" s="1"/>
  <c r="DU315" i="32"/>
  <c r="DV315" i="32" s="1"/>
  <c r="DU316" i="32"/>
  <c r="DV316" i="32" s="1"/>
  <c r="DU317" i="32"/>
  <c r="DV317" i="32" s="1"/>
  <c r="DU318" i="32"/>
  <c r="DV318" i="32" s="1"/>
  <c r="DU319" i="32"/>
  <c r="DV319" i="32" s="1"/>
  <c r="DU320" i="32"/>
  <c r="DV320" i="32" s="1"/>
  <c r="DU321" i="32"/>
  <c r="DV321" i="32" s="1"/>
  <c r="DU322" i="32"/>
  <c r="DV322" i="32" s="1"/>
  <c r="DU323" i="32"/>
  <c r="DV323" i="32" s="1"/>
  <c r="DU324" i="32"/>
  <c r="DV324" i="32" s="1"/>
  <c r="DU325" i="32"/>
  <c r="DV325" i="32" s="1"/>
  <c r="DU326" i="32"/>
  <c r="DV326" i="32" s="1"/>
  <c r="DU327" i="32"/>
  <c r="DV327" i="32" s="1"/>
  <c r="DU328" i="32"/>
  <c r="DV328" i="32" s="1"/>
  <c r="DU329" i="32"/>
  <c r="DV329" i="32" s="1"/>
  <c r="DU330" i="32"/>
  <c r="DV330" i="32" s="1"/>
  <c r="DU331" i="32"/>
  <c r="DV331" i="32" s="1"/>
  <c r="DU332" i="32"/>
  <c r="DV332" i="32" s="1"/>
  <c r="DU333" i="32"/>
  <c r="DV333" i="32" s="1"/>
  <c r="DU334" i="32"/>
  <c r="DV334" i="32" s="1"/>
  <c r="DU335" i="32"/>
  <c r="DV335" i="32" s="1"/>
  <c r="DU336" i="32"/>
  <c r="DV336" i="32" s="1"/>
  <c r="DU337" i="32"/>
  <c r="DV337" i="32" s="1"/>
  <c r="DU338" i="32"/>
  <c r="DV338" i="32" s="1"/>
  <c r="DU339" i="32"/>
  <c r="DV339" i="32" s="1"/>
  <c r="DU340" i="32"/>
  <c r="DV340" i="32" s="1"/>
  <c r="DU341" i="32"/>
  <c r="DV341" i="32" s="1"/>
  <c r="DU342" i="32"/>
  <c r="DV342" i="32" s="1"/>
  <c r="DU343" i="32"/>
  <c r="DV343" i="32" s="1"/>
  <c r="DU344" i="32"/>
  <c r="DV344" i="32" s="1"/>
  <c r="DU345" i="32"/>
  <c r="DV345" i="32" s="1"/>
  <c r="DU346" i="32"/>
  <c r="DV346" i="32" s="1"/>
  <c r="DU347" i="32"/>
  <c r="DV347" i="32" s="1"/>
  <c r="DU348" i="32"/>
  <c r="DV348" i="32" s="1"/>
  <c r="DU349" i="32"/>
  <c r="DV349" i="32" s="1"/>
  <c r="DU350" i="32"/>
  <c r="DV350" i="32" s="1"/>
  <c r="DU351" i="32"/>
  <c r="DV351" i="32" s="1"/>
  <c r="DU352" i="32"/>
  <c r="DV352" i="32" s="1"/>
  <c r="DU353" i="32"/>
  <c r="DV353" i="32" s="1"/>
  <c r="DU354" i="32"/>
  <c r="DV354" i="32" s="1"/>
  <c r="DU355" i="32"/>
  <c r="DV355" i="32" s="1"/>
  <c r="DU356" i="32"/>
  <c r="DV356" i="32" s="1"/>
  <c r="DU357" i="32"/>
  <c r="DV357" i="32" s="1"/>
  <c r="DU358" i="32"/>
  <c r="DV358" i="32" s="1"/>
  <c r="DU359" i="32"/>
  <c r="DV359" i="32" s="1"/>
  <c r="DU360" i="32"/>
  <c r="DV360" i="32" s="1"/>
  <c r="DU361" i="32"/>
  <c r="DV361" i="32" s="1"/>
  <c r="DU362" i="32"/>
  <c r="DV362" i="32" s="1"/>
  <c r="DU363" i="32"/>
  <c r="DV363" i="32" s="1"/>
  <c r="DU364" i="32"/>
  <c r="DV364" i="32" s="1"/>
  <c r="DU365" i="32"/>
  <c r="DV365" i="32" s="1"/>
  <c r="DU366" i="32"/>
  <c r="DV366" i="32" s="1"/>
  <c r="DU367" i="32"/>
  <c r="DV367" i="32" s="1"/>
  <c r="DU368" i="32"/>
  <c r="DV368" i="32" s="1"/>
  <c r="DU369" i="32"/>
  <c r="DV369" i="32" s="1"/>
  <c r="DU370" i="32"/>
  <c r="DV370" i="32" s="1"/>
  <c r="DU371" i="32"/>
  <c r="DV371" i="32" s="1"/>
  <c r="DU372" i="32"/>
  <c r="DV372" i="32" s="1"/>
  <c r="DU373" i="32"/>
  <c r="DV373" i="32" s="1"/>
  <c r="DU374" i="32"/>
  <c r="DV374" i="32" s="1"/>
  <c r="DU375" i="32"/>
  <c r="DV375" i="32" s="1"/>
  <c r="DU376" i="32"/>
  <c r="DV376" i="32" s="1"/>
  <c r="DU377" i="32"/>
  <c r="DV377" i="32" s="1"/>
  <c r="DU378" i="32"/>
  <c r="DV378" i="32" s="1"/>
  <c r="DU379" i="32"/>
  <c r="DV379" i="32" s="1"/>
  <c r="DU380" i="32"/>
  <c r="DV380" i="32" s="1"/>
  <c r="DU381" i="32"/>
  <c r="DV381" i="32" s="1"/>
  <c r="DU382" i="32"/>
  <c r="DV382" i="32" s="1"/>
  <c r="DU383" i="32"/>
  <c r="DV383" i="32" s="1"/>
  <c r="DU384" i="32"/>
  <c r="DV384" i="32" s="1"/>
  <c r="DU385" i="32"/>
  <c r="DV385" i="32" s="1"/>
  <c r="DU386" i="32"/>
  <c r="DV386" i="32" s="1"/>
  <c r="CS3" i="32"/>
  <c r="CS9" i="32"/>
  <c r="AN19" i="32"/>
  <c r="AO19" i="32"/>
  <c r="AP19" i="32"/>
  <c r="AN20" i="32"/>
  <c r="AO20" i="32" s="1"/>
  <c r="AP20" i="32" s="1"/>
  <c r="AN21" i="32"/>
  <c r="AO21" i="32" s="1"/>
  <c r="AP21" i="32" s="1"/>
  <c r="AN22" i="32"/>
  <c r="AO22" i="32"/>
  <c r="AP22" i="32"/>
  <c r="AN23" i="32"/>
  <c r="AO23" i="32"/>
  <c r="AP23" i="32"/>
  <c r="AN24" i="32"/>
  <c r="AO24" i="32" s="1"/>
  <c r="AP24" i="32" s="1"/>
  <c r="AN25" i="32"/>
  <c r="AO25" i="32"/>
  <c r="AP25" i="32" s="1"/>
  <c r="AN26" i="32"/>
  <c r="AO26" i="32"/>
  <c r="AP26" i="32" s="1"/>
  <c r="AN27" i="32"/>
  <c r="AO27" i="32"/>
  <c r="AP27" i="32"/>
  <c r="AN28" i="32"/>
  <c r="AO28" i="32" s="1"/>
  <c r="AP28" i="32" s="1"/>
  <c r="AN29" i="32"/>
  <c r="AO29" i="32"/>
  <c r="AP29" i="32" s="1"/>
  <c r="AN30" i="32"/>
  <c r="AO30" i="32"/>
  <c r="AP30" i="32"/>
  <c r="AN31" i="32"/>
  <c r="AO31" i="32"/>
  <c r="AP31" i="32"/>
  <c r="AN32" i="32"/>
  <c r="AO32" i="32" s="1"/>
  <c r="AP32" i="32" s="1"/>
  <c r="AN33" i="32"/>
  <c r="AO33" i="32"/>
  <c r="AP33" i="32" s="1"/>
  <c r="AN34" i="32"/>
  <c r="AO34" i="32"/>
  <c r="AP34" i="32"/>
  <c r="AN35" i="32"/>
  <c r="AO35" i="32"/>
  <c r="AP35" i="32"/>
  <c r="AN36" i="32"/>
  <c r="AO36" i="32" s="1"/>
  <c r="AP36" i="32" s="1"/>
  <c r="AN37" i="32"/>
  <c r="AO37" i="32" s="1"/>
  <c r="AP37" i="32" s="1"/>
  <c r="AN38" i="32"/>
  <c r="AO38" i="32"/>
  <c r="AP38" i="32"/>
  <c r="AN39" i="32"/>
  <c r="AO39" i="32"/>
  <c r="AP39" i="32"/>
  <c r="AN40" i="32"/>
  <c r="AO40" i="32" s="1"/>
  <c r="AP40" i="32" s="1"/>
  <c r="AN41" i="32"/>
  <c r="AO41" i="32"/>
  <c r="AP41" i="32" s="1"/>
  <c r="AN42" i="32"/>
  <c r="AO42" i="32"/>
  <c r="AP42" i="32" s="1"/>
  <c r="AN43" i="32"/>
  <c r="AO43" i="32"/>
  <c r="AP43" i="32"/>
  <c r="AN44" i="32"/>
  <c r="AO44" i="32" s="1"/>
  <c r="AP44" i="32" s="1"/>
  <c r="AN45" i="32"/>
  <c r="AO45" i="32"/>
  <c r="AP45" i="32" s="1"/>
  <c r="AN46" i="32"/>
  <c r="AO46" i="32"/>
  <c r="AP46" i="32"/>
  <c r="AN47" i="32"/>
  <c r="AO47" i="32"/>
  <c r="AP47" i="32"/>
  <c r="AN48" i="32"/>
  <c r="AO48" i="32" s="1"/>
  <c r="AP48" i="32" s="1"/>
  <c r="AN49" i="32"/>
  <c r="AO49" i="32"/>
  <c r="AP49" i="32" s="1"/>
  <c r="AN50" i="32"/>
  <c r="AO50" i="32"/>
  <c r="AP50" i="32"/>
  <c r="AN51" i="32"/>
  <c r="AO51" i="32"/>
  <c r="AP51" i="32"/>
  <c r="AN52" i="32"/>
  <c r="AO52" i="32" s="1"/>
  <c r="AP52" i="32" s="1"/>
  <c r="AN53" i="32"/>
  <c r="AO53" i="32" s="1"/>
  <c r="AP53" i="32" s="1"/>
  <c r="AN54" i="32"/>
  <c r="AO54" i="32"/>
  <c r="AP54" i="32"/>
  <c r="AN55" i="32"/>
  <c r="AO55" i="32"/>
  <c r="AP55" i="32"/>
  <c r="AN56" i="32"/>
  <c r="AO56" i="32" s="1"/>
  <c r="AP56" i="32" s="1"/>
  <c r="AN57" i="32"/>
  <c r="AO57" i="32"/>
  <c r="AP57" i="32" s="1"/>
  <c r="AN58" i="32"/>
  <c r="AO58" i="32"/>
  <c r="AP58" i="32" s="1"/>
  <c r="AN59" i="32"/>
  <c r="AO59" i="32"/>
  <c r="AP59" i="32"/>
  <c r="AN60" i="32"/>
  <c r="AO60" i="32" s="1"/>
  <c r="AP60" i="32" s="1"/>
  <c r="AN61" i="32"/>
  <c r="AO61" i="32"/>
  <c r="AP61" i="32" s="1"/>
  <c r="AN62" i="32"/>
  <c r="AO62" i="32"/>
  <c r="AP62" i="32"/>
  <c r="AN63" i="32"/>
  <c r="AO63" i="32"/>
  <c r="AP63" i="32"/>
  <c r="AN64" i="32"/>
  <c r="AO64" i="32" s="1"/>
  <c r="AP64" i="32" s="1"/>
  <c r="AN65" i="32"/>
  <c r="AO65" i="32"/>
  <c r="AP65" i="32" s="1"/>
  <c r="AN66" i="32"/>
  <c r="AO66" i="32"/>
  <c r="AP66" i="32"/>
  <c r="AN67" i="32"/>
  <c r="AO67" i="32"/>
  <c r="AP67" i="32"/>
  <c r="AN68" i="32"/>
  <c r="AO68" i="32" s="1"/>
  <c r="AP68" i="32" s="1"/>
  <c r="AN69" i="32"/>
  <c r="AO69" i="32" s="1"/>
  <c r="AP69" i="32" s="1"/>
  <c r="AN70" i="32"/>
  <c r="AO70" i="32"/>
  <c r="AP70" i="32"/>
  <c r="AN71" i="32"/>
  <c r="AO71" i="32"/>
  <c r="AP71" i="32"/>
  <c r="AN72" i="32"/>
  <c r="AO72" i="32" s="1"/>
  <c r="AP72" i="32" s="1"/>
  <c r="AN73" i="32"/>
  <c r="AO73" i="32"/>
  <c r="AP73" i="32" s="1"/>
  <c r="AN74" i="32"/>
  <c r="AO74" i="32"/>
  <c r="AP74" i="32" s="1"/>
  <c r="AN75" i="32"/>
  <c r="AO75" i="32"/>
  <c r="AP75" i="32"/>
  <c r="AN76" i="32"/>
  <c r="AO76" i="32" s="1"/>
  <c r="AP76" i="32" s="1"/>
  <c r="AN77" i="32"/>
  <c r="AO77" i="32"/>
  <c r="AP77" i="32" s="1"/>
  <c r="AN78" i="32"/>
  <c r="AO78" i="32"/>
  <c r="AP78" i="32"/>
  <c r="AN79" i="32"/>
  <c r="AO79" i="32"/>
  <c r="AP79" i="32"/>
  <c r="AN80" i="32"/>
  <c r="AO80" i="32" s="1"/>
  <c r="AP80" i="32" s="1"/>
  <c r="AN81" i="32"/>
  <c r="AO81" i="32"/>
  <c r="AP81" i="32" s="1"/>
  <c r="AN82" i="32"/>
  <c r="AO82" i="32"/>
  <c r="AP82" i="32"/>
  <c r="AN83" i="32"/>
  <c r="AO83" i="32"/>
  <c r="AP83" i="32"/>
  <c r="AN84" i="32"/>
  <c r="AO84" i="32" s="1"/>
  <c r="AP84" i="32" s="1"/>
  <c r="AN85" i="32"/>
  <c r="AO85" i="32" s="1"/>
  <c r="AP85" i="32" s="1"/>
  <c r="AN86" i="32"/>
  <c r="AO86" i="32"/>
  <c r="AP86" i="32"/>
  <c r="AN87" i="32"/>
  <c r="AO87" i="32"/>
  <c r="AP87" i="32"/>
  <c r="AN88" i="32"/>
  <c r="AO88" i="32" s="1"/>
  <c r="AP88" i="32" s="1"/>
  <c r="AN89" i="32"/>
  <c r="AO89" i="32"/>
  <c r="AP89" i="32" s="1"/>
  <c r="AN90" i="32"/>
  <c r="AO90" i="32"/>
  <c r="AP90" i="32" s="1"/>
  <c r="AN91" i="32"/>
  <c r="AO91" i="32"/>
  <c r="AP91" i="32"/>
  <c r="AN92" i="32"/>
  <c r="AO92" i="32" s="1"/>
  <c r="AP92" i="32" s="1"/>
  <c r="AN93" i="32"/>
  <c r="AO93" i="32"/>
  <c r="AP93" i="32" s="1"/>
  <c r="AN94" i="32"/>
  <c r="AO94" i="32"/>
  <c r="AP94" i="32"/>
  <c r="AN95" i="32"/>
  <c r="AO95" i="32"/>
  <c r="AP95" i="32"/>
  <c r="AN96" i="32"/>
  <c r="AO96" i="32" s="1"/>
  <c r="AP96" i="32" s="1"/>
  <c r="AN97" i="32"/>
  <c r="AO97" i="32"/>
  <c r="AP97" i="32" s="1"/>
  <c r="AN98" i="32"/>
  <c r="AO98" i="32"/>
  <c r="AP98" i="32"/>
  <c r="AN99" i="32"/>
  <c r="AO99" i="32"/>
  <c r="AP99" i="32"/>
  <c r="AN100" i="32"/>
  <c r="AO100" i="32" s="1"/>
  <c r="AP100" i="32" s="1"/>
  <c r="AN101" i="32"/>
  <c r="AO101" i="32" s="1"/>
  <c r="AP101" i="32" s="1"/>
  <c r="AN102" i="32"/>
  <c r="AO102" i="32"/>
  <c r="AP102" i="32"/>
  <c r="AN103" i="32"/>
  <c r="AO103" i="32"/>
  <c r="AP103" i="32"/>
  <c r="AN104" i="32"/>
  <c r="AO104" i="32" s="1"/>
  <c r="AP104" i="32" s="1"/>
  <c r="AN105" i="32"/>
  <c r="AO105" i="32"/>
  <c r="AP105" i="32" s="1"/>
  <c r="AN106" i="32"/>
  <c r="AO106" i="32"/>
  <c r="AP106" i="32" s="1"/>
  <c r="AN107" i="32"/>
  <c r="AO107" i="32"/>
  <c r="AP107" i="32"/>
  <c r="AN108" i="32"/>
  <c r="AO108" i="32" s="1"/>
  <c r="AP108" i="32" s="1"/>
  <c r="AN109" i="32"/>
  <c r="AO109" i="32"/>
  <c r="AP109" i="32" s="1"/>
  <c r="AN110" i="32"/>
  <c r="AO110" i="32"/>
  <c r="AP110" i="32"/>
  <c r="AN4" i="32"/>
  <c r="AO4" i="32"/>
  <c r="AP4" i="32"/>
  <c r="AN5" i="32"/>
  <c r="AO5" i="32" s="1"/>
  <c r="AP5" i="32" s="1"/>
  <c r="AN6" i="32"/>
  <c r="AO6" i="32"/>
  <c r="AP6" i="32" s="1"/>
  <c r="AN7" i="32"/>
  <c r="AO7" i="32"/>
  <c r="AP7" i="32"/>
  <c r="AN8" i="32"/>
  <c r="AO8" i="32"/>
  <c r="AP8" i="32"/>
  <c r="AN9" i="32"/>
  <c r="AO9" i="32" s="1"/>
  <c r="AP9" i="32" s="1"/>
  <c r="AN10" i="32"/>
  <c r="AO10" i="32" s="1"/>
  <c r="AP10" i="32" s="1"/>
  <c r="AN11" i="32"/>
  <c r="AO11" i="32"/>
  <c r="AP11" i="32"/>
  <c r="AN12" i="32"/>
  <c r="AO12" i="32"/>
  <c r="AP12" i="32"/>
  <c r="AN13" i="32"/>
  <c r="AO13" i="32" s="1"/>
  <c r="AP13" i="32" s="1"/>
  <c r="AN14" i="32"/>
  <c r="AO14" i="32"/>
  <c r="AP14" i="32" s="1"/>
  <c r="AN15" i="32"/>
  <c r="AO15" i="32"/>
  <c r="AP15" i="32" s="1"/>
  <c r="AN16" i="32"/>
  <c r="AO16" i="32"/>
  <c r="AP16" i="32"/>
  <c r="AN17" i="32"/>
  <c r="AO17" i="32" s="1"/>
  <c r="AP17" i="32" s="1"/>
  <c r="AN18" i="32"/>
  <c r="AO18" i="32"/>
  <c r="AP18" i="32" s="1"/>
  <c r="AN3" i="32"/>
  <c r="AO3" i="32"/>
  <c r="AP3" i="32"/>
  <c r="W4" i="32"/>
  <c r="W5" i="32"/>
  <c r="W6" i="32"/>
  <c r="W7" i="32"/>
  <c r="W8" i="32"/>
  <c r="W9" i="32"/>
  <c r="W10" i="32"/>
  <c r="W11" i="32"/>
  <c r="W12" i="32"/>
  <c r="W13" i="32"/>
  <c r="W14" i="32"/>
  <c r="W15" i="32"/>
  <c r="W16" i="32"/>
  <c r="W17" i="32"/>
  <c r="W18" i="32"/>
  <c r="W19" i="32"/>
  <c r="W20" i="32"/>
  <c r="W21" i="32"/>
  <c r="W22" i="32"/>
  <c r="W23" i="32"/>
  <c r="W24" i="32"/>
  <c r="W25" i="32"/>
  <c r="W26" i="32"/>
  <c r="W27" i="32"/>
  <c r="W28" i="32"/>
  <c r="W29" i="32"/>
  <c r="W30" i="32"/>
  <c r="W31" i="32"/>
  <c r="W32" i="32"/>
  <c r="W33" i="32"/>
  <c r="W34" i="32"/>
  <c r="W35" i="32"/>
  <c r="W36" i="32"/>
  <c r="W37" i="32"/>
  <c r="W38" i="32"/>
  <c r="W39" i="32"/>
  <c r="W40" i="32"/>
  <c r="W41" i="32"/>
  <c r="W42" i="32"/>
  <c r="W43" i="32"/>
  <c r="W44" i="32"/>
  <c r="W45" i="32"/>
  <c r="W46" i="32"/>
  <c r="W47" i="32"/>
  <c r="W48" i="32"/>
  <c r="W49" i="32"/>
  <c r="W50" i="32"/>
  <c r="W51" i="32"/>
  <c r="W52" i="32"/>
  <c r="W53" i="32"/>
  <c r="W54" i="32"/>
  <c r="W55" i="32"/>
  <c r="W56" i="32"/>
  <c r="W57" i="32"/>
  <c r="W58" i="32"/>
  <c r="W59" i="32"/>
  <c r="W60" i="32"/>
  <c r="W61" i="32"/>
  <c r="W62" i="32"/>
  <c r="W63" i="32"/>
  <c r="W64" i="32"/>
  <c r="W65" i="32"/>
  <c r="W66" i="32"/>
  <c r="W67" i="32"/>
  <c r="W68" i="32"/>
  <c r="W69" i="32"/>
  <c r="W70" i="32"/>
  <c r="W71" i="32"/>
  <c r="W72" i="32"/>
  <c r="W73" i="32"/>
  <c r="W74" i="32"/>
  <c r="W75" i="32"/>
  <c r="W76" i="32"/>
  <c r="W77" i="32"/>
  <c r="W78" i="32"/>
  <c r="W79" i="32"/>
  <c r="W80" i="32"/>
  <c r="W81" i="32"/>
  <c r="W82" i="32"/>
  <c r="W83" i="32"/>
  <c r="W84" i="32"/>
  <c r="W85" i="32"/>
  <c r="W86" i="32"/>
  <c r="W87" i="32"/>
  <c r="W88" i="32"/>
  <c r="W89" i="32"/>
  <c r="W90" i="32"/>
  <c r="W91" i="32"/>
  <c r="W92" i="32"/>
  <c r="W93" i="32"/>
  <c r="W94" i="32"/>
  <c r="W95" i="32"/>
  <c r="W96" i="32"/>
  <c r="W97" i="32"/>
  <c r="W98" i="32"/>
  <c r="W99" i="32"/>
  <c r="W100" i="32"/>
  <c r="W101" i="32"/>
  <c r="W102" i="32"/>
  <c r="W103" i="32"/>
  <c r="W104" i="32"/>
  <c r="W105" i="32"/>
  <c r="W106" i="32"/>
  <c r="W107" i="32"/>
  <c r="W108" i="32"/>
  <c r="W109" i="32"/>
  <c r="W110" i="32"/>
  <c r="W111" i="32"/>
  <c r="W112" i="32"/>
  <c r="W113" i="32"/>
  <c r="W114" i="32"/>
  <c r="W115" i="32"/>
  <c r="W116" i="32"/>
  <c r="W117" i="32"/>
  <c r="W118" i="32"/>
  <c r="W119" i="32"/>
  <c r="W120" i="32"/>
  <c r="W121" i="32"/>
  <c r="W122" i="32"/>
  <c r="W123" i="32"/>
  <c r="W124" i="32"/>
  <c r="W125" i="32"/>
  <c r="W126" i="32"/>
  <c r="W127" i="32"/>
  <c r="W128" i="32"/>
  <c r="W129" i="32"/>
  <c r="W130" i="32"/>
  <c r="W131" i="32"/>
  <c r="W132" i="32"/>
  <c r="W133" i="32"/>
  <c r="W134" i="32"/>
  <c r="W135" i="32"/>
  <c r="W136" i="32"/>
  <c r="W137" i="32"/>
  <c r="W138" i="32"/>
  <c r="W139" i="32"/>
  <c r="W140" i="32"/>
  <c r="W141" i="32"/>
  <c r="W142" i="32"/>
  <c r="W143" i="32"/>
  <c r="W144" i="32"/>
  <c r="W145" i="32"/>
  <c r="W146" i="32"/>
  <c r="W147" i="32"/>
  <c r="W148" i="32"/>
  <c r="W149" i="32"/>
  <c r="W150" i="32"/>
  <c r="W151" i="32"/>
  <c r="W152" i="32"/>
  <c r="W153" i="32"/>
  <c r="W154" i="32"/>
  <c r="W155" i="32"/>
  <c r="W156" i="32"/>
  <c r="W157" i="32"/>
  <c r="W158" i="32"/>
  <c r="W159" i="32"/>
  <c r="W160" i="32"/>
  <c r="W161" i="32"/>
  <c r="W162" i="32"/>
  <c r="W163" i="32"/>
  <c r="W164" i="32"/>
  <c r="W165" i="32"/>
  <c r="W166" i="32"/>
  <c r="W167" i="32"/>
  <c r="W168" i="32"/>
  <c r="W169" i="32"/>
  <c r="W170" i="32"/>
  <c r="W171" i="32"/>
  <c r="W172" i="32"/>
  <c r="W173" i="32"/>
  <c r="W174" i="32"/>
  <c r="W175" i="32"/>
  <c r="W176" i="32"/>
  <c r="W177" i="32"/>
  <c r="W178" i="32"/>
  <c r="W179" i="32"/>
  <c r="W180" i="32"/>
  <c r="W181" i="32"/>
  <c r="W182" i="32"/>
  <c r="W183" i="32"/>
  <c r="W184" i="32"/>
  <c r="W185" i="32"/>
  <c r="W186" i="32"/>
  <c r="W187" i="32"/>
  <c r="W188" i="32"/>
  <c r="W189" i="32"/>
  <c r="W190" i="32"/>
  <c r="W191" i="32"/>
  <c r="W192" i="32"/>
  <c r="W193" i="32"/>
  <c r="W194" i="32"/>
  <c r="W195" i="32"/>
  <c r="W196" i="32"/>
  <c r="W197" i="32"/>
  <c r="W198" i="32"/>
  <c r="W199" i="32"/>
  <c r="W200" i="32"/>
  <c r="W201" i="32"/>
  <c r="W202" i="32"/>
  <c r="W203" i="32"/>
  <c r="W204" i="32"/>
  <c r="W205" i="32"/>
  <c r="W206" i="32"/>
  <c r="W207" i="32"/>
  <c r="W208" i="32"/>
  <c r="W209" i="32"/>
  <c r="W210" i="32"/>
  <c r="W211" i="32"/>
  <c r="W212" i="32"/>
  <c r="W213" i="32"/>
  <c r="W214" i="32"/>
  <c r="W215" i="32"/>
  <c r="W216" i="32"/>
  <c r="W217" i="32"/>
  <c r="W218" i="32"/>
  <c r="W219" i="32"/>
  <c r="W220" i="32"/>
  <c r="W221" i="32"/>
  <c r="W222" i="32"/>
  <c r="W223" i="32"/>
  <c r="W224" i="32"/>
  <c r="W225" i="32"/>
  <c r="W226" i="32"/>
  <c r="W227" i="32"/>
  <c r="W228" i="32"/>
  <c r="W229" i="32"/>
  <c r="W230" i="32"/>
  <c r="W231" i="32"/>
  <c r="W232" i="32"/>
  <c r="W233" i="32"/>
  <c r="W234" i="32"/>
  <c r="W235" i="32"/>
  <c r="W236" i="32"/>
  <c r="W237" i="32"/>
  <c r="W238" i="32"/>
  <c r="W239" i="32"/>
  <c r="W240" i="32"/>
  <c r="W241" i="32"/>
  <c r="W242" i="32"/>
  <c r="W243" i="32"/>
  <c r="W244" i="32"/>
  <c r="W245" i="32"/>
  <c r="W246" i="32"/>
  <c r="W247" i="32"/>
  <c r="W248" i="32"/>
  <c r="W249" i="32"/>
  <c r="W250" i="32"/>
  <c r="W251" i="32"/>
  <c r="W252" i="32"/>
  <c r="W253" i="32"/>
  <c r="W254" i="32"/>
  <c r="W255" i="32"/>
  <c r="W256" i="32"/>
  <c r="W257" i="32"/>
  <c r="W258" i="32"/>
  <c r="W259" i="32"/>
  <c r="W260" i="32"/>
  <c r="W261" i="32"/>
  <c r="W262" i="32"/>
  <c r="W263" i="32"/>
  <c r="W264" i="32"/>
  <c r="W265" i="32"/>
  <c r="W266" i="32"/>
  <c r="W267" i="32"/>
  <c r="W268" i="32"/>
  <c r="W269" i="32"/>
  <c r="W270" i="32"/>
  <c r="W271" i="32"/>
  <c r="W272" i="32"/>
  <c r="W273" i="32"/>
  <c r="W274" i="32"/>
  <c r="W275" i="32"/>
  <c r="W276" i="32"/>
  <c r="W277" i="32"/>
  <c r="W278" i="32"/>
  <c r="W279" i="32"/>
  <c r="W280" i="32"/>
  <c r="W281" i="32"/>
  <c r="W282" i="32"/>
  <c r="W283" i="32"/>
  <c r="W284" i="32"/>
  <c r="W285" i="32"/>
  <c r="W286" i="32"/>
  <c r="W287" i="32"/>
  <c r="W288" i="32"/>
  <c r="W289" i="32"/>
  <c r="W290" i="32"/>
  <c r="W291" i="32"/>
  <c r="W292" i="32"/>
  <c r="W293" i="32"/>
  <c r="W294" i="32"/>
  <c r="W295" i="32"/>
  <c r="W296" i="32"/>
  <c r="W297" i="32"/>
  <c r="W298" i="32"/>
  <c r="W299" i="32"/>
  <c r="W300" i="32"/>
  <c r="W301" i="32"/>
  <c r="W302" i="32"/>
  <c r="W303" i="32"/>
  <c r="W304" i="32"/>
  <c r="W305" i="32"/>
  <c r="W306" i="32"/>
  <c r="W307" i="32"/>
  <c r="W308" i="32"/>
  <c r="W309" i="32"/>
  <c r="W310" i="32"/>
  <c r="W311" i="32"/>
  <c r="W312" i="32"/>
  <c r="W313" i="32"/>
  <c r="W314" i="32"/>
  <c r="W315" i="32"/>
  <c r="W316" i="32"/>
  <c r="W317" i="32"/>
  <c r="W318" i="32"/>
  <c r="W319" i="32"/>
  <c r="W320" i="32"/>
  <c r="W321" i="32"/>
  <c r="W322" i="32"/>
  <c r="W323" i="32"/>
  <c r="W324" i="32"/>
  <c r="W325" i="32"/>
  <c r="W326" i="32"/>
  <c r="W327" i="32"/>
  <c r="W328" i="32"/>
  <c r="W329" i="32"/>
  <c r="W330" i="32"/>
  <c r="W331" i="32"/>
  <c r="W332" i="32"/>
  <c r="W333" i="32"/>
  <c r="W334" i="32"/>
  <c r="W335" i="32"/>
  <c r="W336" i="32"/>
  <c r="W337" i="32"/>
  <c r="W338" i="32"/>
  <c r="W339" i="32"/>
  <c r="W340" i="32"/>
  <c r="W341" i="32"/>
  <c r="W342" i="32"/>
  <c r="W343" i="32"/>
  <c r="W344" i="32"/>
  <c r="W345" i="32"/>
  <c r="W346" i="32"/>
  <c r="W347" i="32"/>
  <c r="W348" i="32"/>
  <c r="W349" i="32"/>
  <c r="W350" i="32"/>
  <c r="W351" i="32"/>
  <c r="W352" i="32"/>
  <c r="W353" i="32"/>
  <c r="W354" i="32"/>
  <c r="W355" i="32"/>
  <c r="W356" i="32"/>
  <c r="W357" i="32"/>
  <c r="W358" i="32"/>
  <c r="W359" i="32"/>
  <c r="W360" i="32"/>
  <c r="W361" i="32"/>
  <c r="W362" i="32"/>
  <c r="W363" i="32"/>
  <c r="W364" i="32"/>
  <c r="W365" i="32"/>
  <c r="W366" i="32"/>
  <c r="W367" i="32"/>
  <c r="W368" i="32"/>
  <c r="W369" i="32"/>
  <c r="W370" i="32"/>
  <c r="W371" i="32"/>
  <c r="W372" i="32"/>
  <c r="W373" i="32"/>
  <c r="W374" i="32"/>
  <c r="W375" i="32"/>
  <c r="W376" i="32"/>
  <c r="W377" i="32"/>
  <c r="W378" i="32"/>
  <c r="W379" i="32"/>
  <c r="W380" i="32"/>
  <c r="W381" i="32"/>
  <c r="W382" i="32"/>
  <c r="W383" i="32"/>
  <c r="W384" i="32"/>
  <c r="W385" i="32"/>
  <c r="W386" i="32"/>
  <c r="W3" i="32"/>
  <c r="E3" i="32"/>
  <c r="D3" i="32"/>
  <c r="BC323" i="54"/>
  <c r="BA323" i="54"/>
  <c r="BC322" i="54"/>
  <c r="BA322" i="54"/>
  <c r="BC321" i="54"/>
  <c r="BA321" i="54"/>
  <c r="BC320" i="54"/>
  <c r="BA320" i="54"/>
  <c r="BC319" i="54"/>
  <c r="BA319" i="54"/>
  <c r="BC318" i="54"/>
  <c r="BA318" i="54"/>
  <c r="BC317" i="54"/>
  <c r="BA317" i="54"/>
  <c r="BC316" i="54"/>
  <c r="BA316" i="54"/>
  <c r="BC315" i="54"/>
  <c r="BA315" i="54"/>
  <c r="BC314" i="54"/>
  <c r="BA314" i="54"/>
  <c r="BC313" i="54"/>
  <c r="BA313" i="54"/>
  <c r="BC312" i="54"/>
  <c r="BA312" i="54"/>
  <c r="BC311" i="54"/>
  <c r="BA311" i="54"/>
  <c r="BC310" i="54"/>
  <c r="BA310" i="54"/>
  <c r="BC309" i="54"/>
  <c r="BA309" i="54"/>
  <c r="BC308" i="54"/>
  <c r="BA308" i="54"/>
  <c r="BC307" i="54"/>
  <c r="BA307" i="54"/>
  <c r="BC306" i="54"/>
  <c r="BA306" i="54"/>
  <c r="BC305" i="54"/>
  <c r="BA305" i="54"/>
  <c r="BC304" i="54"/>
  <c r="BA304" i="54"/>
  <c r="BC303" i="54"/>
  <c r="BA303" i="54"/>
  <c r="BC302" i="54"/>
  <c r="BA302" i="54"/>
  <c r="BC301" i="54"/>
  <c r="BA301" i="54"/>
  <c r="BC300" i="54"/>
  <c r="BA300" i="54"/>
  <c r="BC299" i="54"/>
  <c r="BA299" i="54"/>
  <c r="BC298" i="54"/>
  <c r="BA298" i="54"/>
  <c r="BC297" i="54"/>
  <c r="BA297" i="54"/>
  <c r="BC296" i="54"/>
  <c r="BA296" i="54"/>
  <c r="BC295" i="54"/>
  <c r="BA295" i="54"/>
  <c r="BC294" i="54"/>
  <c r="BA294" i="54"/>
  <c r="BC293" i="54"/>
  <c r="BA293" i="54"/>
  <c r="BC292" i="54"/>
  <c r="BA292" i="54"/>
  <c r="BC291" i="54"/>
  <c r="BA291" i="54"/>
  <c r="BC290" i="54"/>
  <c r="BA290" i="54"/>
  <c r="BC289" i="54"/>
  <c r="BA289" i="54"/>
  <c r="BC288" i="54"/>
  <c r="BA288" i="54"/>
  <c r="BC287" i="54"/>
  <c r="BA287" i="54"/>
  <c r="BC286" i="54"/>
  <c r="BA286" i="54"/>
  <c r="BC285" i="54"/>
  <c r="BA285" i="54"/>
  <c r="BC284" i="54"/>
  <c r="BA284" i="54"/>
  <c r="BC283" i="54"/>
  <c r="BA283" i="54"/>
  <c r="BC282" i="54"/>
  <c r="BA282" i="54"/>
  <c r="BC281" i="54"/>
  <c r="BA281" i="54"/>
  <c r="BC280" i="54"/>
  <c r="BA280" i="54"/>
  <c r="BC279" i="54"/>
  <c r="BA279" i="54"/>
  <c r="BC278" i="54"/>
  <c r="BA278" i="54"/>
  <c r="BC277" i="54"/>
  <c r="BA277" i="54"/>
  <c r="BC276" i="54"/>
  <c r="BA276" i="54"/>
  <c r="BC275" i="54"/>
  <c r="BA275" i="54"/>
  <c r="BC274" i="54"/>
  <c r="BA274" i="54"/>
  <c r="BC273" i="54"/>
  <c r="BA273" i="54"/>
  <c r="BC272" i="54"/>
  <c r="BA272" i="54"/>
  <c r="BC271" i="54"/>
  <c r="BA271" i="54"/>
  <c r="BC270" i="54"/>
  <c r="BA270" i="54"/>
  <c r="BC269" i="54"/>
  <c r="BA269" i="54"/>
  <c r="BC268" i="54"/>
  <c r="BA268" i="54"/>
  <c r="BC267" i="54"/>
  <c r="BA267" i="54"/>
  <c r="BC266" i="54"/>
  <c r="BA266" i="54"/>
  <c r="BC265" i="54"/>
  <c r="BA265" i="54"/>
  <c r="BC264" i="54"/>
  <c r="BA264" i="54"/>
  <c r="BC263" i="54"/>
  <c r="BA263" i="54"/>
  <c r="BC262" i="54"/>
  <c r="BA262" i="54"/>
  <c r="BC261" i="54"/>
  <c r="BA261" i="54"/>
  <c r="BC260" i="54"/>
  <c r="BA260" i="54"/>
  <c r="BC259" i="54"/>
  <c r="BA259" i="54"/>
  <c r="BC258" i="54"/>
  <c r="BA258" i="54"/>
  <c r="BC257" i="54"/>
  <c r="BA257" i="54"/>
  <c r="BC256" i="54"/>
  <c r="BA256" i="54"/>
  <c r="BC255" i="54"/>
  <c r="BA255" i="54"/>
  <c r="BC254" i="54"/>
  <c r="BA254" i="54"/>
  <c r="BC253" i="54"/>
  <c r="BA253" i="54"/>
  <c r="BC252" i="54"/>
  <c r="BA252" i="54"/>
  <c r="BC251" i="54"/>
  <c r="BA251" i="54"/>
  <c r="BC250" i="54"/>
  <c r="BA250" i="54"/>
  <c r="BC249" i="54"/>
  <c r="BA249" i="54"/>
  <c r="BC248" i="54"/>
  <c r="BA248" i="54"/>
  <c r="BC247" i="54"/>
  <c r="BA247" i="54"/>
  <c r="BC246" i="54"/>
  <c r="BA246" i="54"/>
  <c r="BC245" i="54"/>
  <c r="BA245" i="54"/>
  <c r="BC244" i="54"/>
  <c r="BA244" i="54"/>
  <c r="BC243" i="54"/>
  <c r="BA243" i="54"/>
  <c r="BC242" i="54"/>
  <c r="BA242" i="54"/>
  <c r="BC241" i="54"/>
  <c r="BA241" i="54"/>
  <c r="BC240" i="54"/>
  <c r="BA240" i="54"/>
  <c r="BC239" i="54"/>
  <c r="BA239" i="54"/>
  <c r="BC238" i="54"/>
  <c r="BA238" i="54"/>
  <c r="BC237" i="54"/>
  <c r="BA237" i="54"/>
  <c r="BC236" i="54"/>
  <c r="BA236" i="54"/>
  <c r="BC235" i="54"/>
  <c r="BA235" i="54"/>
  <c r="BC234" i="54"/>
  <c r="BA234" i="54"/>
  <c r="BC233" i="54"/>
  <c r="BA233" i="54"/>
  <c r="BC232" i="54"/>
  <c r="BA232" i="54"/>
  <c r="BC231" i="54"/>
  <c r="BA231" i="54"/>
  <c r="BC230" i="54"/>
  <c r="BA230" i="54"/>
  <c r="BC229" i="54"/>
  <c r="BA229" i="54"/>
  <c r="BC228" i="54"/>
  <c r="BA228" i="54"/>
  <c r="BC227" i="54"/>
  <c r="BA227" i="54"/>
  <c r="BC226" i="54"/>
  <c r="BA226" i="54"/>
  <c r="BC225" i="54"/>
  <c r="BA225" i="54"/>
  <c r="BC224" i="54"/>
  <c r="BA224" i="54"/>
  <c r="BC223" i="54"/>
  <c r="BA223" i="54"/>
  <c r="BC222" i="54"/>
  <c r="BA222" i="54"/>
  <c r="BC221" i="54"/>
  <c r="BA221" i="54"/>
  <c r="BC220" i="54"/>
  <c r="BA220" i="54"/>
  <c r="BC219" i="54"/>
  <c r="BA219" i="54"/>
  <c r="BC218" i="54"/>
  <c r="BA218" i="54"/>
  <c r="BC217" i="54"/>
  <c r="BA217" i="54"/>
  <c r="BC216" i="54"/>
  <c r="BA216" i="54"/>
  <c r="BC215" i="54"/>
  <c r="BA215" i="54"/>
  <c r="BC214" i="54"/>
  <c r="BA214" i="54"/>
  <c r="BC213" i="54"/>
  <c r="BA213" i="54"/>
  <c r="BC212" i="54"/>
  <c r="BA212" i="54"/>
  <c r="BC211" i="54"/>
  <c r="BA211" i="54"/>
  <c r="BC210" i="54"/>
  <c r="BA210" i="54"/>
  <c r="BC209" i="54"/>
  <c r="BA209" i="54"/>
  <c r="BC208" i="54"/>
  <c r="BA208" i="54"/>
  <c r="BC207" i="54"/>
  <c r="BA207" i="54"/>
  <c r="BC206" i="54"/>
  <c r="BA206" i="54"/>
  <c r="BC205" i="54"/>
  <c r="BA205" i="54"/>
  <c r="BC204" i="54"/>
  <c r="BA204" i="54"/>
  <c r="BC203" i="54"/>
  <c r="BA203" i="54"/>
  <c r="BC202" i="54"/>
  <c r="BA202" i="54"/>
  <c r="BC201" i="54"/>
  <c r="BA201" i="54"/>
  <c r="BC200" i="54"/>
  <c r="BA200" i="54"/>
  <c r="BC199" i="54"/>
  <c r="BA199" i="54"/>
  <c r="BC198" i="54"/>
  <c r="BA198" i="54"/>
  <c r="BC197" i="54"/>
  <c r="BA197" i="54"/>
  <c r="BC196" i="54"/>
  <c r="BA196" i="54"/>
  <c r="BC195" i="54"/>
  <c r="BA195" i="54"/>
  <c r="BC194" i="54"/>
  <c r="BA194" i="54"/>
  <c r="BC193" i="54"/>
  <c r="BA193" i="54"/>
  <c r="BC192" i="54"/>
  <c r="BA192" i="54"/>
  <c r="BB191" i="54"/>
  <c r="BC191" i="54"/>
  <c r="BA191" i="54"/>
  <c r="BB190" i="54"/>
  <c r="BC190" i="54" s="1"/>
  <c r="BA190" i="54"/>
  <c r="BC189" i="54"/>
  <c r="BA189" i="54"/>
  <c r="BC188" i="54"/>
  <c r="BA188" i="54"/>
  <c r="BC187" i="54"/>
  <c r="BA187" i="54"/>
  <c r="BC186" i="54"/>
  <c r="BA186" i="54"/>
  <c r="AR186" i="54"/>
  <c r="AQ186" i="54"/>
  <c r="BC185" i="54"/>
  <c r="BA185" i="54"/>
  <c r="AR185" i="54"/>
  <c r="AQ185" i="54"/>
  <c r="BC184" i="54"/>
  <c r="BA184" i="54"/>
  <c r="AR184" i="54"/>
  <c r="AQ184" i="54"/>
  <c r="BC183" i="54"/>
  <c r="BA183" i="54"/>
  <c r="AR183" i="54"/>
  <c r="AQ183" i="54"/>
  <c r="BC182" i="54"/>
  <c r="BA182" i="54"/>
  <c r="AR182" i="54"/>
  <c r="AQ182" i="54"/>
  <c r="BC181" i="54"/>
  <c r="BA181" i="54"/>
  <c r="AR181" i="54"/>
  <c r="AQ181" i="54"/>
  <c r="BC180" i="54"/>
  <c r="BA180" i="54"/>
  <c r="AR180" i="54"/>
  <c r="AQ180" i="54"/>
  <c r="BC179" i="54"/>
  <c r="BA179" i="54"/>
  <c r="AR179" i="54"/>
  <c r="BC178" i="54"/>
  <c r="BA178" i="54"/>
  <c r="AR178" i="54"/>
  <c r="BC177" i="54"/>
  <c r="BA177" i="54"/>
  <c r="AR177" i="54"/>
  <c r="BC176" i="54"/>
  <c r="BA176" i="54"/>
  <c r="AR176" i="54"/>
  <c r="BC175" i="54"/>
  <c r="BA175" i="54"/>
  <c r="AR175" i="54"/>
  <c r="BC174" i="54"/>
  <c r="BA174" i="54"/>
  <c r="AR174" i="54"/>
  <c r="BC173" i="54"/>
  <c r="BA173" i="54"/>
  <c r="AR173" i="54"/>
  <c r="BC172" i="54"/>
  <c r="BA172" i="54"/>
  <c r="AR172" i="54"/>
  <c r="BC171" i="54"/>
  <c r="BA171" i="54"/>
  <c r="AR171" i="54"/>
  <c r="BC170" i="54"/>
  <c r="BA170" i="54"/>
  <c r="AR170" i="54"/>
  <c r="BC169" i="54"/>
  <c r="BA169" i="54"/>
  <c r="AR169" i="54"/>
  <c r="BC168" i="54"/>
  <c r="BA168" i="54"/>
  <c r="AR168" i="54"/>
  <c r="BC167" i="54"/>
  <c r="BA167" i="54"/>
  <c r="AR167" i="54"/>
  <c r="BC166" i="54"/>
  <c r="BA166" i="54"/>
  <c r="AR166" i="54"/>
  <c r="BC165" i="54"/>
  <c r="BA165" i="54"/>
  <c r="AR165" i="54"/>
  <c r="BC164" i="54"/>
  <c r="BA164" i="54"/>
  <c r="AR164" i="54"/>
  <c r="BC163" i="54"/>
  <c r="BA163" i="54"/>
  <c r="AR163" i="54"/>
  <c r="BC162" i="54"/>
  <c r="BA162" i="54"/>
  <c r="AR162" i="54"/>
  <c r="BC161" i="54"/>
  <c r="BA161" i="54"/>
  <c r="AR161" i="54"/>
  <c r="BC160" i="54"/>
  <c r="BA160" i="54"/>
  <c r="AR160" i="54"/>
  <c r="BC159" i="54"/>
  <c r="BA159" i="54"/>
  <c r="AR159" i="54"/>
  <c r="BC158" i="54"/>
  <c r="BA158" i="54"/>
  <c r="AR158" i="54"/>
  <c r="BC157" i="54"/>
  <c r="BA157" i="54"/>
  <c r="AR157" i="54"/>
  <c r="BC156" i="54"/>
  <c r="BA156" i="54"/>
  <c r="AR156" i="54"/>
  <c r="BC155" i="54"/>
  <c r="BA155" i="54"/>
  <c r="AR155" i="54"/>
  <c r="BC154" i="54"/>
  <c r="BA154" i="54"/>
  <c r="AR154" i="54"/>
  <c r="BC153" i="54"/>
  <c r="BA153" i="54"/>
  <c r="AR153" i="54"/>
  <c r="BC152" i="54"/>
  <c r="BA152" i="54"/>
  <c r="AR152" i="54"/>
  <c r="BC151" i="54"/>
  <c r="BA151" i="54"/>
  <c r="AR151" i="54"/>
  <c r="BC150" i="54"/>
  <c r="BA150" i="54"/>
  <c r="AR150" i="54"/>
  <c r="BC149" i="54"/>
  <c r="BA149" i="54"/>
  <c r="AR149" i="54"/>
  <c r="BC148" i="54"/>
  <c r="BA148" i="54"/>
  <c r="AR148" i="54"/>
  <c r="BC147" i="54"/>
  <c r="BA147" i="54"/>
  <c r="AR147" i="54"/>
  <c r="BC146" i="54"/>
  <c r="BA146" i="54"/>
  <c r="AR146" i="54"/>
  <c r="BC145" i="54"/>
  <c r="BA145" i="54"/>
  <c r="AR145" i="54"/>
  <c r="BC144" i="54"/>
  <c r="BA144" i="54"/>
  <c r="AR144" i="54"/>
  <c r="BC143" i="54"/>
  <c r="BA143" i="54"/>
  <c r="AR143" i="54"/>
  <c r="BC142" i="54"/>
  <c r="BA142" i="54"/>
  <c r="AR142" i="54"/>
  <c r="AQ142" i="54"/>
  <c r="BC141" i="54"/>
  <c r="BA141" i="54"/>
  <c r="AR141" i="54"/>
  <c r="AQ141" i="54"/>
  <c r="BC140" i="54"/>
  <c r="BA140" i="54"/>
  <c r="AR140" i="54"/>
  <c r="AQ140" i="54"/>
  <c r="BC139" i="54"/>
  <c r="BA139" i="54"/>
  <c r="AR139" i="54"/>
  <c r="AQ139" i="54"/>
  <c r="BC138" i="54"/>
  <c r="BA138" i="54"/>
  <c r="AR138" i="54"/>
  <c r="AQ138" i="54"/>
  <c r="BC137" i="54"/>
  <c r="BA137" i="54"/>
  <c r="AR137" i="54"/>
  <c r="AQ137" i="54"/>
  <c r="BC136" i="54"/>
  <c r="BA136" i="54"/>
  <c r="AR136" i="54"/>
  <c r="BQ135" i="54"/>
  <c r="BO135" i="54"/>
  <c r="BK135" i="54"/>
  <c r="BC135" i="54"/>
  <c r="BA135" i="54"/>
  <c r="AR135" i="54"/>
  <c r="BQ134" i="54"/>
  <c r="BO134" i="54"/>
  <c r="BK134" i="54"/>
  <c r="BC134" i="54"/>
  <c r="BA134" i="54"/>
  <c r="AR134" i="54"/>
  <c r="BQ133" i="54"/>
  <c r="BO133" i="54"/>
  <c r="BK133" i="54"/>
  <c r="BC133" i="54"/>
  <c r="BA133" i="54"/>
  <c r="AR133" i="54"/>
  <c r="BQ132" i="54"/>
  <c r="BO132" i="54"/>
  <c r="BK132" i="54"/>
  <c r="BC132" i="54"/>
  <c r="BA132" i="54"/>
  <c r="AR132" i="54"/>
  <c r="BQ131" i="54"/>
  <c r="BO131" i="54"/>
  <c r="BK131" i="54"/>
  <c r="BC131" i="54"/>
  <c r="BA131" i="54"/>
  <c r="AR131" i="54"/>
  <c r="BQ130" i="54"/>
  <c r="BO130" i="54"/>
  <c r="BK130" i="54"/>
  <c r="BC130" i="54"/>
  <c r="BA130" i="54"/>
  <c r="AR130" i="54"/>
  <c r="BQ129" i="54"/>
  <c r="BO129" i="54"/>
  <c r="BK129" i="54"/>
  <c r="BC129" i="54"/>
  <c r="BA129" i="54"/>
  <c r="AR129" i="54"/>
  <c r="BQ128" i="54"/>
  <c r="BO128" i="54"/>
  <c r="BK128" i="54"/>
  <c r="BC128" i="54"/>
  <c r="BA128" i="54"/>
  <c r="AR128" i="54"/>
  <c r="BQ127" i="54"/>
  <c r="BO127" i="54"/>
  <c r="BK127" i="54"/>
  <c r="BC127" i="54"/>
  <c r="BA127" i="54"/>
  <c r="AR127" i="54"/>
  <c r="BQ126" i="54"/>
  <c r="BO126" i="54"/>
  <c r="BK126" i="54"/>
  <c r="BC126" i="54"/>
  <c r="BA126" i="54"/>
  <c r="AR126" i="54"/>
  <c r="BQ125" i="54"/>
  <c r="BO125" i="54"/>
  <c r="BK125" i="54"/>
  <c r="BC125" i="54"/>
  <c r="BA125" i="54"/>
  <c r="AR125" i="54"/>
  <c r="BQ124" i="54"/>
  <c r="BO124" i="54"/>
  <c r="BK124" i="54"/>
  <c r="BC124" i="54"/>
  <c r="BA124" i="54"/>
  <c r="AR124" i="54"/>
  <c r="BQ123" i="54"/>
  <c r="BO123" i="54"/>
  <c r="BK123" i="54"/>
  <c r="BC123" i="54"/>
  <c r="BA123" i="54"/>
  <c r="AR123" i="54"/>
  <c r="BQ122" i="54"/>
  <c r="BO122" i="54"/>
  <c r="BK122" i="54"/>
  <c r="BC122" i="54"/>
  <c r="BA122" i="54"/>
  <c r="AR122" i="54"/>
  <c r="BQ121" i="54"/>
  <c r="BO121" i="54"/>
  <c r="BK121" i="54"/>
  <c r="BC121" i="54"/>
  <c r="BA121" i="54"/>
  <c r="AR121" i="54"/>
  <c r="BQ120" i="54"/>
  <c r="BO120" i="54"/>
  <c r="BK120" i="54"/>
  <c r="BC120" i="54"/>
  <c r="BA120" i="54"/>
  <c r="AR120" i="54"/>
  <c r="BQ119" i="54"/>
  <c r="BO119" i="54"/>
  <c r="BK119" i="54"/>
  <c r="BC119" i="54"/>
  <c r="BA119" i="54"/>
  <c r="AR119" i="54"/>
  <c r="BQ118" i="54"/>
  <c r="BO118" i="54"/>
  <c r="BK118" i="54"/>
  <c r="BC118" i="54"/>
  <c r="BA118" i="54"/>
  <c r="AR118" i="54"/>
  <c r="BQ117" i="54"/>
  <c r="BO117" i="54"/>
  <c r="BK117" i="54"/>
  <c r="BC117" i="54"/>
  <c r="BA117" i="54"/>
  <c r="AR117" i="54"/>
  <c r="BQ116" i="54"/>
  <c r="BO116" i="54"/>
  <c r="BK116" i="54"/>
  <c r="BC116" i="54"/>
  <c r="BA116" i="54"/>
  <c r="AR116" i="54"/>
  <c r="BQ115" i="54"/>
  <c r="BO115" i="54"/>
  <c r="BK115" i="54"/>
  <c r="BC115" i="54"/>
  <c r="BA115" i="54"/>
  <c r="AR115" i="54"/>
  <c r="BQ114" i="54"/>
  <c r="BO114" i="54"/>
  <c r="BK114" i="54"/>
  <c r="BC114" i="54"/>
  <c r="BA114" i="54"/>
  <c r="AR114" i="54"/>
  <c r="BQ113" i="54"/>
  <c r="BO113" i="54"/>
  <c r="BK113" i="54"/>
  <c r="BC113" i="54"/>
  <c r="BA113" i="54"/>
  <c r="AR113" i="54"/>
  <c r="BQ112" i="54"/>
  <c r="BO112" i="54"/>
  <c r="BK112" i="54"/>
  <c r="BC112" i="54"/>
  <c r="BA112" i="54"/>
  <c r="AR112" i="54"/>
  <c r="BQ111" i="54"/>
  <c r="BO111" i="54"/>
  <c r="BK111" i="54"/>
  <c r="BC111" i="54"/>
  <c r="BA111" i="54"/>
  <c r="AR111" i="54"/>
  <c r="AQ111" i="54"/>
  <c r="BQ110" i="54"/>
  <c r="BO110" i="54"/>
  <c r="BK110" i="54"/>
  <c r="BC110" i="54"/>
  <c r="BA110" i="54"/>
  <c r="AR110" i="54"/>
  <c r="AQ110" i="54"/>
  <c r="BQ109" i="54"/>
  <c r="BO109" i="54"/>
  <c r="BK109" i="54"/>
  <c r="BC109" i="54"/>
  <c r="BA109" i="54"/>
  <c r="AR109" i="54"/>
  <c r="BQ108" i="54"/>
  <c r="BO108" i="54"/>
  <c r="BK108" i="54"/>
  <c r="BC108" i="54"/>
  <c r="BA108" i="54"/>
  <c r="AR108" i="54"/>
  <c r="BQ107" i="54"/>
  <c r="BO107" i="54"/>
  <c r="BK107" i="54"/>
  <c r="BC107" i="54"/>
  <c r="BA107" i="54"/>
  <c r="AR107" i="54"/>
  <c r="BQ106" i="54"/>
  <c r="BO106" i="54"/>
  <c r="BK106" i="54"/>
  <c r="BC106" i="54"/>
  <c r="BA106" i="54"/>
  <c r="AR106" i="54"/>
  <c r="BQ105" i="54"/>
  <c r="BO105" i="54"/>
  <c r="BK105" i="54"/>
  <c r="BC105" i="54"/>
  <c r="BA105" i="54"/>
  <c r="AR105" i="54"/>
  <c r="BQ104" i="54"/>
  <c r="BO104" i="54"/>
  <c r="BK104" i="54"/>
  <c r="BC104" i="54"/>
  <c r="BA104" i="54"/>
  <c r="AR104" i="54"/>
  <c r="BQ103" i="54"/>
  <c r="BO103" i="54"/>
  <c r="BK103" i="54"/>
  <c r="BC103" i="54"/>
  <c r="BA103" i="54"/>
  <c r="AR103" i="54"/>
  <c r="C103" i="54"/>
  <c r="BQ102" i="54"/>
  <c r="BO102" i="54"/>
  <c r="BK102" i="54"/>
  <c r="BC102" i="54"/>
  <c r="BA102" i="54"/>
  <c r="AR102" i="54"/>
  <c r="C102" i="54"/>
  <c r="BQ101" i="54"/>
  <c r="BO101" i="54"/>
  <c r="BK101" i="54"/>
  <c r="BC101" i="54"/>
  <c r="BA101" i="54"/>
  <c r="AR101" i="54"/>
  <c r="C101" i="54"/>
  <c r="CI100" i="54"/>
  <c r="BQ100" i="54"/>
  <c r="BO100" i="54"/>
  <c r="BK100" i="54"/>
  <c r="BC100" i="54"/>
  <c r="BA100" i="54"/>
  <c r="AR100" i="54"/>
  <c r="C100" i="54"/>
  <c r="CI99" i="54"/>
  <c r="BQ99" i="54"/>
  <c r="BO99" i="54"/>
  <c r="BK99" i="54"/>
  <c r="BC99" i="54"/>
  <c r="BA99" i="54"/>
  <c r="AR99" i="54"/>
  <c r="C99" i="54"/>
  <c r="CI98" i="54"/>
  <c r="BQ98" i="54"/>
  <c r="BO98" i="54"/>
  <c r="BK98" i="54"/>
  <c r="BC98" i="54"/>
  <c r="BA98" i="54"/>
  <c r="AR98" i="54"/>
  <c r="AQ98" i="54"/>
  <c r="C98" i="54"/>
  <c r="CI97" i="54"/>
  <c r="BQ97" i="54"/>
  <c r="BO97" i="54"/>
  <c r="BK97" i="54"/>
  <c r="BC97" i="54"/>
  <c r="BA97" i="54"/>
  <c r="AR97" i="54"/>
  <c r="AQ97" i="54"/>
  <c r="C97" i="54"/>
  <c r="CI96" i="54"/>
  <c r="BQ96" i="54"/>
  <c r="BO96" i="54"/>
  <c r="BK96" i="54"/>
  <c r="BC96" i="54"/>
  <c r="BA96" i="54"/>
  <c r="AR96" i="54"/>
  <c r="AQ96" i="54"/>
  <c r="C96" i="54"/>
  <c r="CI95" i="54"/>
  <c r="BQ95" i="54"/>
  <c r="BO95" i="54"/>
  <c r="BK95" i="54"/>
  <c r="BC95" i="54"/>
  <c r="BA95" i="54"/>
  <c r="AR95" i="54"/>
  <c r="AQ95" i="54"/>
  <c r="C95" i="54"/>
  <c r="CI94" i="54"/>
  <c r="BQ94" i="54"/>
  <c r="BO94" i="54"/>
  <c r="BK94" i="54"/>
  <c r="BC94" i="54"/>
  <c r="BA94" i="54"/>
  <c r="AR94" i="54"/>
  <c r="AQ94" i="54"/>
  <c r="C94" i="54"/>
  <c r="CI93" i="54"/>
  <c r="BQ93" i="54"/>
  <c r="BO93" i="54"/>
  <c r="BK93" i="54"/>
  <c r="BC93" i="54"/>
  <c r="BA93" i="54"/>
  <c r="AR93" i="54"/>
  <c r="C93" i="54"/>
  <c r="CI92" i="54"/>
  <c r="BQ92" i="54"/>
  <c r="BO92" i="54"/>
  <c r="BK92" i="54"/>
  <c r="BC92" i="54"/>
  <c r="BA92" i="54"/>
  <c r="AR92" i="54"/>
  <c r="C92" i="54"/>
  <c r="CI91" i="54"/>
  <c r="BQ91" i="54"/>
  <c r="BO91" i="54"/>
  <c r="BK91" i="54"/>
  <c r="BC91" i="54"/>
  <c r="BA91" i="54"/>
  <c r="AR91" i="54"/>
  <c r="C91" i="54"/>
  <c r="CI90" i="54"/>
  <c r="BQ90" i="54"/>
  <c r="BO90" i="54"/>
  <c r="BK90" i="54"/>
  <c r="BC90" i="54"/>
  <c r="BA90" i="54"/>
  <c r="AR90" i="54"/>
  <c r="C90" i="54"/>
  <c r="CI89" i="54"/>
  <c r="BQ89" i="54"/>
  <c r="BO89" i="54"/>
  <c r="BK89" i="54"/>
  <c r="BC89" i="54"/>
  <c r="BA89" i="54"/>
  <c r="AR89" i="54"/>
  <c r="C89" i="54"/>
  <c r="CI88" i="54"/>
  <c r="BQ88" i="54"/>
  <c r="BO88" i="54"/>
  <c r="BK88" i="54"/>
  <c r="BC88" i="54"/>
  <c r="BA88" i="54"/>
  <c r="AR88" i="54"/>
  <c r="AQ88" i="54"/>
  <c r="C88" i="54"/>
  <c r="CI87" i="54"/>
  <c r="BQ87" i="54"/>
  <c r="BO87" i="54"/>
  <c r="BK87" i="54"/>
  <c r="BC87" i="54"/>
  <c r="BA87" i="54"/>
  <c r="AR87" i="54"/>
  <c r="AQ87" i="54"/>
  <c r="C87" i="54"/>
  <c r="CI86" i="54"/>
  <c r="BQ86" i="54"/>
  <c r="BO86" i="54"/>
  <c r="BK86" i="54"/>
  <c r="BC86" i="54"/>
  <c r="BA86" i="54"/>
  <c r="AR86" i="54"/>
  <c r="AQ86" i="54"/>
  <c r="C86" i="54"/>
  <c r="CI85" i="54"/>
  <c r="BQ85" i="54"/>
  <c r="BO85" i="54"/>
  <c r="BK85" i="54"/>
  <c r="BC85" i="54"/>
  <c r="BA85" i="54"/>
  <c r="AR85" i="54"/>
  <c r="AQ85" i="54"/>
  <c r="C85" i="54"/>
  <c r="CI84" i="54"/>
  <c r="BQ84" i="54"/>
  <c r="BO84" i="54"/>
  <c r="BK84" i="54"/>
  <c r="BC84" i="54"/>
  <c r="BA84" i="54"/>
  <c r="AR84" i="54"/>
  <c r="AQ84" i="54"/>
  <c r="C84" i="54"/>
  <c r="CI83" i="54"/>
  <c r="BQ83" i="54"/>
  <c r="BO83" i="54"/>
  <c r="BK83" i="54"/>
  <c r="BC83" i="54"/>
  <c r="BA83" i="54"/>
  <c r="AR83" i="54"/>
  <c r="C83" i="54"/>
  <c r="CI82" i="54"/>
  <c r="BQ82" i="54"/>
  <c r="BO82" i="54"/>
  <c r="BK82" i="54"/>
  <c r="BC82" i="54"/>
  <c r="BA82" i="54"/>
  <c r="AR82" i="54"/>
  <c r="C82" i="54"/>
  <c r="CI81" i="54"/>
  <c r="BQ81" i="54"/>
  <c r="BO81" i="54"/>
  <c r="BK81" i="54"/>
  <c r="BD81" i="54"/>
  <c r="BC81" i="54"/>
  <c r="BA81" i="54"/>
  <c r="AR81" i="54"/>
  <c r="C81" i="54"/>
  <c r="CI80" i="54"/>
  <c r="BQ80" i="54"/>
  <c r="BO80" i="54"/>
  <c r="BK80" i="54"/>
  <c r="BD80" i="54"/>
  <c r="BC80" i="54"/>
  <c r="BA80" i="54"/>
  <c r="AR80" i="54"/>
  <c r="CI79" i="54"/>
  <c r="BQ79" i="54"/>
  <c r="BO79" i="54"/>
  <c r="BK79" i="54"/>
  <c r="BD79" i="54"/>
  <c r="BC79" i="54"/>
  <c r="BA79" i="54"/>
  <c r="AR79" i="54"/>
  <c r="CI78" i="54"/>
  <c r="BQ78" i="54"/>
  <c r="BO78" i="54"/>
  <c r="BK78" i="54"/>
  <c r="BD78" i="54"/>
  <c r="BC78" i="54"/>
  <c r="BA78" i="54"/>
  <c r="AR78" i="54"/>
  <c r="AQ78" i="54"/>
  <c r="CI77" i="54"/>
  <c r="BQ77" i="54"/>
  <c r="BO77" i="54"/>
  <c r="BK77" i="54"/>
  <c r="BD77" i="54"/>
  <c r="BC77" i="54"/>
  <c r="BA77" i="54"/>
  <c r="AR77" i="54"/>
  <c r="AQ77" i="54"/>
  <c r="CI76" i="54"/>
  <c r="BQ76" i="54"/>
  <c r="BO76" i="54"/>
  <c r="BK76" i="54"/>
  <c r="BD76" i="54"/>
  <c r="BC76" i="54"/>
  <c r="BA76" i="54"/>
  <c r="AR76" i="54"/>
  <c r="AQ76" i="54"/>
  <c r="CI75" i="54"/>
  <c r="BQ75" i="54"/>
  <c r="BO75" i="54"/>
  <c r="BK75" i="54"/>
  <c r="BD75" i="54"/>
  <c r="BC75" i="54"/>
  <c r="BA75" i="54"/>
  <c r="AR75" i="54"/>
  <c r="AQ75" i="54"/>
  <c r="CI74" i="54"/>
  <c r="BQ74" i="54"/>
  <c r="BO74" i="54"/>
  <c r="BK74" i="54"/>
  <c r="BD74" i="54"/>
  <c r="BC74" i="54"/>
  <c r="BA74" i="54"/>
  <c r="AR74" i="54"/>
  <c r="AQ74" i="54"/>
  <c r="CI73" i="54"/>
  <c r="BQ73" i="54"/>
  <c r="BO73" i="54"/>
  <c r="BK73" i="54"/>
  <c r="BD73" i="54"/>
  <c r="BC73" i="54"/>
  <c r="BA73" i="54"/>
  <c r="AR73" i="54"/>
  <c r="AQ73" i="54"/>
  <c r="CI72" i="54"/>
  <c r="BQ72" i="54"/>
  <c r="BO72" i="54"/>
  <c r="BK72" i="54"/>
  <c r="BD72" i="54"/>
  <c r="BC72" i="54"/>
  <c r="BA72" i="54"/>
  <c r="AR72" i="54"/>
  <c r="AQ72" i="54"/>
  <c r="CI71" i="54"/>
  <c r="BQ71" i="54"/>
  <c r="BO71" i="54"/>
  <c r="BK71" i="54"/>
  <c r="BD71" i="54"/>
  <c r="BC71" i="54"/>
  <c r="BA71" i="54"/>
  <c r="AR71" i="54"/>
  <c r="AQ71" i="54"/>
  <c r="CI70" i="54"/>
  <c r="BQ70" i="54"/>
  <c r="BO70" i="54"/>
  <c r="BK70" i="54"/>
  <c r="BD70" i="54"/>
  <c r="BC70" i="54"/>
  <c r="BA70" i="54"/>
  <c r="AR70" i="54"/>
  <c r="AQ70" i="54"/>
  <c r="CI69" i="54"/>
  <c r="BQ69" i="54"/>
  <c r="BO69" i="54"/>
  <c r="BK69" i="54"/>
  <c r="BD69" i="54"/>
  <c r="BC69" i="54"/>
  <c r="BA69" i="54"/>
  <c r="AR69" i="54"/>
  <c r="AQ69" i="54"/>
  <c r="CI68" i="54"/>
  <c r="BQ68" i="54"/>
  <c r="BO68" i="54"/>
  <c r="BK68" i="54"/>
  <c r="BD68" i="54"/>
  <c r="BC68" i="54"/>
  <c r="BA68" i="54"/>
  <c r="AR68" i="54"/>
  <c r="AQ68" i="54"/>
  <c r="CI67" i="54"/>
  <c r="BQ67" i="54"/>
  <c r="BO67" i="54"/>
  <c r="BK67" i="54"/>
  <c r="BD67" i="54"/>
  <c r="BC67" i="54"/>
  <c r="BA67" i="54"/>
  <c r="AR67" i="54"/>
  <c r="AQ67" i="54"/>
  <c r="CI66" i="54"/>
  <c r="BQ66" i="54"/>
  <c r="BO66" i="54"/>
  <c r="BK66" i="54"/>
  <c r="BD66" i="54"/>
  <c r="BC66" i="54"/>
  <c r="BA66" i="54"/>
  <c r="AR66" i="54"/>
  <c r="AQ66" i="54"/>
  <c r="CI65" i="54"/>
  <c r="BQ65" i="54"/>
  <c r="BO65" i="54"/>
  <c r="BK65" i="54"/>
  <c r="BD65" i="54"/>
  <c r="BC65" i="54"/>
  <c r="BA65" i="54"/>
  <c r="AR65" i="54"/>
  <c r="AQ65" i="54"/>
  <c r="CI64" i="54"/>
  <c r="BQ64" i="54"/>
  <c r="BO64" i="54"/>
  <c r="BK64" i="54"/>
  <c r="BD64" i="54"/>
  <c r="BC64" i="54"/>
  <c r="BA64" i="54"/>
  <c r="AR64" i="54"/>
  <c r="AQ64" i="54"/>
  <c r="CI63" i="54"/>
  <c r="BQ63" i="54"/>
  <c r="BO63" i="54"/>
  <c r="BK63" i="54"/>
  <c r="BD63" i="54"/>
  <c r="BC63" i="54"/>
  <c r="BA63" i="54"/>
  <c r="AR63" i="54"/>
  <c r="AQ63" i="54"/>
  <c r="CI62" i="54"/>
  <c r="BQ62" i="54"/>
  <c r="BO62" i="54"/>
  <c r="BK62" i="54"/>
  <c r="BD62" i="54"/>
  <c r="BC62" i="54"/>
  <c r="BA62" i="54"/>
  <c r="AR62" i="54"/>
  <c r="AQ62" i="54"/>
  <c r="CI61" i="54"/>
  <c r="BQ61" i="54"/>
  <c r="BO61" i="54"/>
  <c r="BK61" i="54"/>
  <c r="BD61" i="54"/>
  <c r="BC61" i="54"/>
  <c r="BA61" i="54"/>
  <c r="AR61" i="54"/>
  <c r="AQ61" i="54"/>
  <c r="CI60" i="54"/>
  <c r="BQ60" i="54"/>
  <c r="BO60" i="54"/>
  <c r="BD60" i="54"/>
  <c r="BC60" i="54"/>
  <c r="BA60" i="54"/>
  <c r="AR60" i="54"/>
  <c r="AQ60" i="54"/>
  <c r="CI59" i="54"/>
  <c r="BQ59" i="54"/>
  <c r="BO59" i="54"/>
  <c r="BD59" i="54"/>
  <c r="BC59" i="54"/>
  <c r="BA59" i="54"/>
  <c r="AR59" i="54"/>
  <c r="AQ59" i="54"/>
  <c r="CI58" i="54"/>
  <c r="BQ58" i="54"/>
  <c r="BO58" i="54"/>
  <c r="BD58" i="54"/>
  <c r="BC58" i="54"/>
  <c r="BA58" i="54"/>
  <c r="AR58" i="54"/>
  <c r="AQ58" i="54"/>
  <c r="CI57" i="54"/>
  <c r="BQ57" i="54"/>
  <c r="BO57" i="54"/>
  <c r="BD57" i="54"/>
  <c r="BC57" i="54"/>
  <c r="BA57" i="54"/>
  <c r="AR57" i="54"/>
  <c r="AQ57" i="54"/>
  <c r="CI56" i="54"/>
  <c r="BQ56" i="54"/>
  <c r="BO56" i="54"/>
  <c r="BC56" i="54"/>
  <c r="BA56" i="54"/>
  <c r="AR56" i="54"/>
  <c r="AQ56" i="54"/>
  <c r="CI55" i="54"/>
  <c r="BX55" i="54"/>
  <c r="BQ55" i="54"/>
  <c r="BO55" i="54"/>
  <c r="BC55" i="54"/>
  <c r="BA55" i="54"/>
  <c r="AR55" i="54"/>
  <c r="AQ55" i="54"/>
  <c r="CI54" i="54"/>
  <c r="BX54" i="54"/>
  <c r="BQ54" i="54"/>
  <c r="BO54" i="54"/>
  <c r="BC54" i="54"/>
  <c r="BA54" i="54"/>
  <c r="AR54" i="54"/>
  <c r="AQ54" i="54"/>
  <c r="CI53" i="54"/>
  <c r="BX53" i="54"/>
  <c r="BQ53" i="54"/>
  <c r="BO53" i="54"/>
  <c r="BC53" i="54"/>
  <c r="BA53" i="54"/>
  <c r="AR53" i="54"/>
  <c r="AQ53" i="54"/>
  <c r="CI52" i="54"/>
  <c r="BX52" i="54"/>
  <c r="BQ52" i="54"/>
  <c r="BO52" i="54"/>
  <c r="BC52" i="54"/>
  <c r="BA52" i="54"/>
  <c r="AR52" i="54"/>
  <c r="AQ52" i="54"/>
  <c r="CI51" i="54"/>
  <c r="BX51" i="54"/>
  <c r="BQ51" i="54"/>
  <c r="BO51" i="54"/>
  <c r="BC51" i="54"/>
  <c r="BA51" i="54"/>
  <c r="AR51" i="54"/>
  <c r="AQ51" i="54"/>
  <c r="CI50" i="54"/>
  <c r="BX50" i="54"/>
  <c r="BQ50" i="54"/>
  <c r="BO50" i="54"/>
  <c r="BC50" i="54"/>
  <c r="BA50" i="54"/>
  <c r="AR50" i="54"/>
  <c r="AQ50" i="54"/>
  <c r="CI49" i="54"/>
  <c r="BX49" i="54"/>
  <c r="BQ49" i="54"/>
  <c r="BO49" i="54"/>
  <c r="BC49" i="54"/>
  <c r="BA49" i="54"/>
  <c r="AR49" i="54"/>
  <c r="AQ49" i="54"/>
  <c r="CI48" i="54"/>
  <c r="BX48" i="54"/>
  <c r="BQ48" i="54"/>
  <c r="BO48" i="54"/>
  <c r="BC48" i="54"/>
  <c r="BA48" i="54"/>
  <c r="AR48" i="54"/>
  <c r="AQ48" i="54"/>
  <c r="CI47" i="54"/>
  <c r="BX47" i="54"/>
  <c r="BQ47" i="54"/>
  <c r="BO47" i="54"/>
  <c r="BC47" i="54"/>
  <c r="BA47" i="54"/>
  <c r="AR47" i="54"/>
  <c r="AQ47" i="54"/>
  <c r="CI46" i="54"/>
  <c r="BX46" i="54"/>
  <c r="BQ46" i="54"/>
  <c r="BO46" i="54"/>
  <c r="BC46" i="54"/>
  <c r="BA46" i="54"/>
  <c r="AR46" i="54"/>
  <c r="AQ46" i="54"/>
  <c r="CI45" i="54"/>
  <c r="BX45" i="54"/>
  <c r="BQ45" i="54"/>
  <c r="BO45" i="54"/>
  <c r="BC45" i="54"/>
  <c r="BA45" i="54"/>
  <c r="AR45" i="54"/>
  <c r="AQ45" i="54"/>
  <c r="CI44" i="54"/>
  <c r="BX44" i="54"/>
  <c r="BQ44" i="54"/>
  <c r="BO44" i="54"/>
  <c r="BC44" i="54"/>
  <c r="BA44" i="54"/>
  <c r="AR44" i="54"/>
  <c r="AQ44" i="54"/>
  <c r="CI43" i="54"/>
  <c r="BX43" i="54"/>
  <c r="BQ43" i="54"/>
  <c r="BO43" i="54"/>
  <c r="BC43" i="54"/>
  <c r="BA43" i="54"/>
  <c r="AR43" i="54"/>
  <c r="AQ43" i="54"/>
  <c r="CI42" i="54"/>
  <c r="BX42" i="54"/>
  <c r="BQ42" i="54"/>
  <c r="BO42" i="54"/>
  <c r="BC42" i="54"/>
  <c r="BA42" i="54"/>
  <c r="AR42" i="54"/>
  <c r="AQ42" i="54"/>
  <c r="CI41" i="54"/>
  <c r="BX41" i="54"/>
  <c r="BQ41" i="54"/>
  <c r="BO41" i="54"/>
  <c r="BC41" i="54"/>
  <c r="BA41" i="54"/>
  <c r="AR41" i="54"/>
  <c r="AQ41" i="54"/>
  <c r="CI40" i="54"/>
  <c r="BX40" i="54"/>
  <c r="BQ40" i="54"/>
  <c r="BO40" i="54"/>
  <c r="BC40" i="54"/>
  <c r="BA40" i="54"/>
  <c r="AR40" i="54"/>
  <c r="AQ40" i="54"/>
  <c r="CI39" i="54"/>
  <c r="BX39" i="54"/>
  <c r="BQ39" i="54"/>
  <c r="BO39" i="54"/>
  <c r="BC39" i="54"/>
  <c r="BA39" i="54"/>
  <c r="AR39" i="54"/>
  <c r="AQ39" i="54"/>
  <c r="CI38" i="54"/>
  <c r="BX38" i="54"/>
  <c r="BQ38" i="54"/>
  <c r="BO38" i="54"/>
  <c r="BC38" i="54"/>
  <c r="BA38" i="54"/>
  <c r="AR38" i="54"/>
  <c r="AQ38" i="54"/>
  <c r="CI37" i="54"/>
  <c r="BX37" i="54"/>
  <c r="BQ37" i="54"/>
  <c r="BO37" i="54"/>
  <c r="BC37" i="54"/>
  <c r="BA37" i="54"/>
  <c r="AR37" i="54"/>
  <c r="AQ37" i="54"/>
  <c r="CI36" i="54"/>
  <c r="BX36" i="54"/>
  <c r="BQ36" i="54"/>
  <c r="BO36" i="54"/>
  <c r="BC36" i="54"/>
  <c r="BA36" i="54"/>
  <c r="AR36" i="54"/>
  <c r="AQ36" i="54"/>
  <c r="CI35" i="54"/>
  <c r="BX35" i="54"/>
  <c r="BQ35" i="54"/>
  <c r="BO35" i="54"/>
  <c r="BC35" i="54"/>
  <c r="BA35" i="54"/>
  <c r="AR35" i="54"/>
  <c r="AQ35" i="54"/>
  <c r="CI34" i="54"/>
  <c r="BX34" i="54"/>
  <c r="BQ34" i="54"/>
  <c r="BO34" i="54"/>
  <c r="BC34" i="54"/>
  <c r="BA34" i="54"/>
  <c r="AR34" i="54"/>
  <c r="AQ34" i="54"/>
  <c r="CI33" i="54"/>
  <c r="BX33" i="54"/>
  <c r="BQ33" i="54"/>
  <c r="BO33" i="54"/>
  <c r="BB33" i="54"/>
  <c r="BC33" i="54" s="1"/>
  <c r="BA33" i="54"/>
  <c r="AR33" i="54"/>
  <c r="AQ33" i="54"/>
  <c r="CI32" i="54"/>
  <c r="BX32" i="54"/>
  <c r="BQ32" i="54"/>
  <c r="BO32" i="54"/>
  <c r="BC32" i="54"/>
  <c r="BA32" i="54"/>
  <c r="AR32" i="54"/>
  <c r="AQ32" i="54"/>
  <c r="CI31" i="54"/>
  <c r="BX31" i="54"/>
  <c r="BQ31" i="54"/>
  <c r="BO31" i="54"/>
  <c r="BC31" i="54"/>
  <c r="BA31" i="54"/>
  <c r="AR31" i="54"/>
  <c r="AQ31" i="54"/>
  <c r="CI30" i="54"/>
  <c r="BX30" i="54"/>
  <c r="BQ30" i="54"/>
  <c r="BO30" i="54"/>
  <c r="BC30" i="54"/>
  <c r="BA30" i="54"/>
  <c r="AR30" i="54"/>
  <c r="AQ30" i="54"/>
  <c r="CI29" i="54"/>
  <c r="BX29" i="54"/>
  <c r="BQ29" i="54"/>
  <c r="BO29" i="54"/>
  <c r="BC29" i="54"/>
  <c r="BA29" i="54"/>
  <c r="AR29" i="54"/>
  <c r="AQ29" i="54"/>
  <c r="CI28" i="54"/>
  <c r="BX28" i="54"/>
  <c r="BQ28" i="54"/>
  <c r="BO28" i="54"/>
  <c r="BC28" i="54"/>
  <c r="BA28" i="54"/>
  <c r="AR28" i="54"/>
  <c r="AQ28" i="54"/>
  <c r="CI27" i="54"/>
  <c r="BX27" i="54"/>
  <c r="BQ27" i="54"/>
  <c r="BO27" i="54"/>
  <c r="BC27" i="54"/>
  <c r="BA27" i="54"/>
  <c r="AR27" i="54"/>
  <c r="AQ27" i="54"/>
  <c r="CI26" i="54"/>
  <c r="BX26" i="54"/>
  <c r="BQ26" i="54"/>
  <c r="BO26" i="54"/>
  <c r="BC26" i="54"/>
  <c r="BA26" i="54"/>
  <c r="AR26" i="54"/>
  <c r="AQ26" i="54"/>
  <c r="CI25" i="54"/>
  <c r="BX25" i="54"/>
  <c r="BQ25" i="54"/>
  <c r="BO25" i="54"/>
  <c r="BC25" i="54"/>
  <c r="BA25" i="54"/>
  <c r="AR25" i="54"/>
  <c r="CI24" i="54"/>
  <c r="BX24" i="54"/>
  <c r="BQ24" i="54"/>
  <c r="BO24" i="54"/>
  <c r="BC24" i="54"/>
  <c r="BA24" i="54"/>
  <c r="AR24" i="54"/>
  <c r="CI23" i="54"/>
  <c r="BX23" i="54"/>
  <c r="BQ23" i="54"/>
  <c r="BO23" i="54"/>
  <c r="BC23" i="54"/>
  <c r="BA23" i="54"/>
  <c r="AR23" i="54"/>
  <c r="CI22" i="54"/>
  <c r="BX22" i="54"/>
  <c r="BQ22" i="54"/>
  <c r="BO22" i="54"/>
  <c r="BC22" i="54"/>
  <c r="BA22" i="54"/>
  <c r="AR22" i="54"/>
  <c r="CI21" i="54"/>
  <c r="BX21" i="54"/>
  <c r="BQ21" i="54"/>
  <c r="BO21" i="54"/>
  <c r="BC21" i="54"/>
  <c r="BA21" i="54"/>
  <c r="AR21" i="54"/>
  <c r="CI20" i="54"/>
  <c r="BX20" i="54"/>
  <c r="BQ20" i="54"/>
  <c r="BO20" i="54"/>
  <c r="BC20" i="54"/>
  <c r="BA20" i="54"/>
  <c r="AR20" i="54"/>
  <c r="AQ20" i="54"/>
  <c r="CI19" i="54"/>
  <c r="BX19" i="54"/>
  <c r="BQ19" i="54"/>
  <c r="BO19" i="54"/>
  <c r="BC19" i="54"/>
  <c r="BA19" i="54"/>
  <c r="AR19" i="54"/>
  <c r="AQ19" i="54"/>
  <c r="CI18" i="54"/>
  <c r="BX18" i="54"/>
  <c r="BQ18" i="54"/>
  <c r="BO18" i="54"/>
  <c r="BC18" i="54"/>
  <c r="BA18" i="54"/>
  <c r="AR18" i="54"/>
  <c r="CI17" i="54"/>
  <c r="BX17" i="54"/>
  <c r="BQ17" i="54"/>
  <c r="BO17" i="54"/>
  <c r="BC17" i="54"/>
  <c r="BA17" i="54"/>
  <c r="AR17" i="54"/>
  <c r="CI16" i="54"/>
  <c r="BX16" i="54"/>
  <c r="BQ16" i="54"/>
  <c r="BO16" i="54"/>
  <c r="BC16" i="54"/>
  <c r="BA16" i="54"/>
  <c r="AR16" i="54"/>
  <c r="CI15" i="54"/>
  <c r="BX15" i="54"/>
  <c r="BQ15" i="54"/>
  <c r="BO15" i="54"/>
  <c r="BC15" i="54"/>
  <c r="BA15" i="54"/>
  <c r="AR15" i="54"/>
  <c r="CI14" i="54"/>
  <c r="BX14" i="54"/>
  <c r="BQ14" i="54"/>
  <c r="BO14" i="54"/>
  <c r="BC14" i="54"/>
  <c r="BA14" i="54"/>
  <c r="AR14" i="54"/>
  <c r="AQ14" i="54"/>
  <c r="CI13" i="54"/>
  <c r="BX13" i="54"/>
  <c r="BQ13" i="54"/>
  <c r="BO13" i="54"/>
  <c r="BC13" i="54"/>
  <c r="BA13" i="54"/>
  <c r="AR13" i="54"/>
  <c r="AQ13" i="54"/>
  <c r="CI12" i="54"/>
  <c r="BX12" i="54"/>
  <c r="BQ12" i="54"/>
  <c r="BO12" i="54"/>
  <c r="BC12" i="54"/>
  <c r="BA12" i="54"/>
  <c r="AR12" i="54"/>
  <c r="CI11" i="54"/>
  <c r="BX11" i="54"/>
  <c r="BQ11" i="54"/>
  <c r="BO11" i="54"/>
  <c r="BC11" i="54"/>
  <c r="BA11" i="54"/>
  <c r="AR11" i="54"/>
  <c r="CI10" i="54"/>
  <c r="BX10" i="54"/>
  <c r="BQ10" i="54"/>
  <c r="BO10" i="54"/>
  <c r="BC10" i="54"/>
  <c r="BA10" i="54"/>
  <c r="AR10" i="54"/>
  <c r="AQ10" i="54"/>
  <c r="CI9" i="54"/>
  <c r="BX9" i="54"/>
  <c r="BQ9" i="54"/>
  <c r="BO9" i="54"/>
  <c r="BC9" i="54"/>
  <c r="BA9" i="54"/>
  <c r="AR9" i="54"/>
  <c r="CI8" i="54"/>
  <c r="BX8" i="54"/>
  <c r="BQ8" i="54"/>
  <c r="BO8" i="54"/>
  <c r="BC8" i="54"/>
  <c r="BA8" i="54"/>
  <c r="AR8" i="54"/>
  <c r="CI7" i="54"/>
  <c r="BX7" i="54"/>
  <c r="BQ7" i="54"/>
  <c r="BO7" i="54"/>
  <c r="BC7" i="54"/>
  <c r="BA7" i="54"/>
  <c r="AR7" i="54"/>
  <c r="CI6" i="54"/>
  <c r="BX6" i="54"/>
  <c r="BQ6" i="54"/>
  <c r="BO6" i="54"/>
  <c r="BC6" i="54"/>
  <c r="BA6" i="54"/>
  <c r="AR6" i="54"/>
  <c r="CI5" i="54"/>
  <c r="BX5" i="54"/>
  <c r="BQ5" i="54"/>
  <c r="BO5" i="54"/>
  <c r="BC5" i="54"/>
  <c r="BA5" i="54"/>
  <c r="AR5" i="54"/>
  <c r="CI4" i="54"/>
  <c r="BX4" i="54"/>
  <c r="BQ4" i="54"/>
  <c r="BO4" i="54"/>
  <c r="BC4" i="54"/>
  <c r="BA4" i="54"/>
  <c r="AR4" i="54"/>
  <c r="AA4" i="54"/>
  <c r="CI3" i="54"/>
  <c r="BX3" i="54"/>
  <c r="BQ3" i="54"/>
  <c r="BO3" i="54"/>
  <c r="BK3" i="54"/>
  <c r="BC3" i="54"/>
  <c r="BA3" i="54"/>
  <c r="AR3" i="54"/>
  <c r="AA3" i="54"/>
  <c r="H11" i="53"/>
  <c r="H12" i="53"/>
  <c r="H13" i="53"/>
  <c r="H14" i="53"/>
  <c r="H15" i="53"/>
  <c r="H16" i="53"/>
  <c r="H17" i="53"/>
  <c r="H18" i="53"/>
  <c r="H19" i="53"/>
  <c r="H20" i="53"/>
  <c r="H21" i="53"/>
  <c r="H22" i="53"/>
  <c r="H23" i="53"/>
  <c r="H24" i="53"/>
  <c r="H25" i="53"/>
  <c r="H26" i="53"/>
  <c r="H27" i="53"/>
  <c r="H28" i="53"/>
  <c r="H29" i="53"/>
  <c r="H30" i="53"/>
  <c r="H31" i="53"/>
  <c r="H32" i="53"/>
  <c r="H33" i="53"/>
  <c r="H34" i="53"/>
  <c r="H35" i="53"/>
  <c r="H36" i="53"/>
  <c r="H37" i="53"/>
  <c r="H38" i="53"/>
  <c r="H39" i="53"/>
  <c r="H40" i="53"/>
  <c r="H41" i="53"/>
  <c r="H42" i="53"/>
  <c r="H43" i="53"/>
  <c r="H44" i="53"/>
  <c r="H45" i="53"/>
  <c r="H46" i="53"/>
  <c r="H47" i="53"/>
  <c r="H48" i="53"/>
  <c r="H49" i="53"/>
  <c r="H50" i="53"/>
  <c r="H51" i="53"/>
  <c r="H52" i="53"/>
  <c r="H53" i="53"/>
  <c r="H54" i="53"/>
  <c r="H55" i="53"/>
  <c r="H56" i="53"/>
  <c r="H57" i="53"/>
  <c r="H58" i="53"/>
  <c r="F66" i="52"/>
  <c r="BU4" i="32"/>
  <c r="BV4" i="32"/>
  <c r="BU5" i="32"/>
  <c r="BV5" i="32"/>
  <c r="BU6" i="32"/>
  <c r="BV6" i="32"/>
  <c r="BU7" i="32"/>
  <c r="BV7" i="32"/>
  <c r="BU8" i="32"/>
  <c r="BV8" i="32"/>
  <c r="BU9" i="32"/>
  <c r="BV9" i="32"/>
  <c r="BU10" i="32"/>
  <c r="BV10" i="32"/>
  <c r="BU11" i="32"/>
  <c r="BV11" i="32"/>
  <c r="BU12" i="32"/>
  <c r="BV12" i="32"/>
  <c r="BU13" i="32"/>
  <c r="BV13" i="32"/>
  <c r="BU14" i="32"/>
  <c r="BV14" i="32"/>
  <c r="BU15" i="32"/>
  <c r="BV15" i="32"/>
  <c r="BU16" i="32"/>
  <c r="BV16" i="32"/>
  <c r="BU17" i="32"/>
  <c r="BV17" i="32"/>
  <c r="BU18" i="32"/>
  <c r="BV18" i="32"/>
  <c r="BU19" i="32"/>
  <c r="BV19" i="32"/>
  <c r="BU20" i="32"/>
  <c r="BV20" i="32"/>
  <c r="BU21" i="32"/>
  <c r="BV21" i="32"/>
  <c r="BU22" i="32"/>
  <c r="BV22" i="32"/>
  <c r="BU23" i="32"/>
  <c r="BV23" i="32"/>
  <c r="BU24" i="32"/>
  <c r="BW24" i="32" s="1"/>
  <c r="BV24" i="32"/>
  <c r="BU25" i="32"/>
  <c r="BV25" i="32"/>
  <c r="BU26" i="32"/>
  <c r="BV26" i="32"/>
  <c r="BU27" i="32"/>
  <c r="BV27" i="32"/>
  <c r="BU28" i="32"/>
  <c r="BV28" i="32"/>
  <c r="BU29" i="32"/>
  <c r="BV29" i="32"/>
  <c r="BU30" i="32"/>
  <c r="BV30" i="32"/>
  <c r="BU31" i="32"/>
  <c r="BV31" i="32"/>
  <c r="BU32" i="32"/>
  <c r="BV32" i="32"/>
  <c r="BU33" i="32"/>
  <c r="BV33" i="32"/>
  <c r="BU34" i="32"/>
  <c r="BV34" i="32"/>
  <c r="BU35" i="32"/>
  <c r="BV35" i="32"/>
  <c r="BU36" i="32"/>
  <c r="BV36" i="32"/>
  <c r="BU37" i="32"/>
  <c r="BV37" i="32"/>
  <c r="BU38" i="32"/>
  <c r="BV38" i="32"/>
  <c r="BU39" i="32"/>
  <c r="BV39" i="32"/>
  <c r="BU40" i="32"/>
  <c r="BW40" i="32" s="1"/>
  <c r="BV40" i="32"/>
  <c r="BU41" i="32"/>
  <c r="BV41" i="32"/>
  <c r="BU42" i="32"/>
  <c r="BV42" i="32"/>
  <c r="BU43" i="32"/>
  <c r="BV43" i="32"/>
  <c r="BU44" i="32"/>
  <c r="BV44" i="32"/>
  <c r="BU45" i="32"/>
  <c r="BV45" i="32"/>
  <c r="BU46" i="32"/>
  <c r="BV46" i="32"/>
  <c r="BU47" i="32"/>
  <c r="BV47" i="32"/>
  <c r="BU48" i="32"/>
  <c r="BW48" i="32" s="1"/>
  <c r="BV48" i="32"/>
  <c r="BU49" i="32"/>
  <c r="BV49" i="32"/>
  <c r="BU50" i="32"/>
  <c r="BV50" i="32"/>
  <c r="BV3" i="32"/>
  <c r="BU3" i="32"/>
  <c r="E17" i="42"/>
  <c r="E18" i="42"/>
  <c r="E19" i="42"/>
  <c r="E20" i="42"/>
  <c r="E21" i="42"/>
  <c r="E22" i="42"/>
  <c r="E23" i="42"/>
  <c r="E24" i="42"/>
  <c r="E25" i="42"/>
  <c r="E26" i="42"/>
  <c r="E27" i="42"/>
  <c r="E28" i="42"/>
  <c r="E29" i="42"/>
  <c r="E30" i="42"/>
  <c r="E31" i="42"/>
  <c r="E32" i="42"/>
  <c r="E33" i="42"/>
  <c r="E34" i="42"/>
  <c r="E35" i="42"/>
  <c r="E36" i="42"/>
  <c r="E37" i="42"/>
  <c r="BH25" i="44"/>
  <c r="BH18" i="44"/>
  <c r="BH19" i="44"/>
  <c r="BH20" i="44"/>
  <c r="BH21" i="44"/>
  <c r="BH22" i="44"/>
  <c r="BH23" i="44"/>
  <c r="BH24" i="44"/>
  <c r="BF4" i="32"/>
  <c r="BF3" i="32"/>
  <c r="BV51" i="32"/>
  <c r="BV52" i="32"/>
  <c r="BV53" i="32"/>
  <c r="BV54" i="32"/>
  <c r="BV55" i="32"/>
  <c r="BV56" i="32"/>
  <c r="BV57" i="32"/>
  <c r="BV58" i="32"/>
  <c r="BV59" i="32"/>
  <c r="BV60" i="32"/>
  <c r="BV61" i="32"/>
  <c r="BV62" i="32"/>
  <c r="BV63" i="32"/>
  <c r="BV64" i="32"/>
  <c r="BV65" i="32"/>
  <c r="BV66" i="32"/>
  <c r="BV67" i="32"/>
  <c r="BV68" i="32"/>
  <c r="BV69" i="32"/>
  <c r="BV70" i="32"/>
  <c r="BV71" i="32"/>
  <c r="BV72" i="32"/>
  <c r="BV73" i="32"/>
  <c r="BV74" i="32"/>
  <c r="BV75" i="32"/>
  <c r="BV76" i="32"/>
  <c r="BV77" i="32"/>
  <c r="BV78" i="32"/>
  <c r="BV79" i="32"/>
  <c r="BV80" i="32"/>
  <c r="BV81" i="32"/>
  <c r="BV82" i="32"/>
  <c r="BV83" i="32"/>
  <c r="BV84" i="32"/>
  <c r="BV85" i="32"/>
  <c r="BV86" i="32"/>
  <c r="BV87" i="32"/>
  <c r="BV88" i="32"/>
  <c r="BV89" i="32"/>
  <c r="BV90" i="32"/>
  <c r="BV91" i="32"/>
  <c r="BV92" i="32"/>
  <c r="BV93" i="32"/>
  <c r="BV94" i="32"/>
  <c r="BV95" i="32"/>
  <c r="BV96" i="32"/>
  <c r="BV97" i="32"/>
  <c r="BV98" i="32"/>
  <c r="BV99" i="32"/>
  <c r="BV100" i="32"/>
  <c r="BV101" i="32"/>
  <c r="BV102" i="32"/>
  <c r="BV103" i="32"/>
  <c r="BV104" i="32"/>
  <c r="BV105" i="32"/>
  <c r="BV106" i="32"/>
  <c r="BV107" i="32"/>
  <c r="BV108" i="32"/>
  <c r="BV109" i="32"/>
  <c r="BV110" i="32"/>
  <c r="BV111" i="32"/>
  <c r="BV112" i="32"/>
  <c r="BV113" i="32"/>
  <c r="BV114" i="32"/>
  <c r="BV115" i="32"/>
  <c r="BV116" i="32"/>
  <c r="BV117" i="32"/>
  <c r="BV118" i="32"/>
  <c r="BV119" i="32"/>
  <c r="BV120" i="32"/>
  <c r="BV121" i="32"/>
  <c r="BV122" i="32"/>
  <c r="BV123" i="32"/>
  <c r="BV124" i="32"/>
  <c r="BV125" i="32"/>
  <c r="BV126" i="32"/>
  <c r="BV127" i="32"/>
  <c r="BV128" i="32"/>
  <c r="BV129" i="32"/>
  <c r="BV130" i="32"/>
  <c r="BV131" i="32"/>
  <c r="BV132" i="32"/>
  <c r="BV133" i="32"/>
  <c r="BV134" i="32"/>
  <c r="BV135" i="32"/>
  <c r="BV136" i="32"/>
  <c r="BV137" i="32"/>
  <c r="BV138" i="32"/>
  <c r="BV139" i="32"/>
  <c r="BV140" i="32"/>
  <c r="BV141" i="32"/>
  <c r="BV142" i="32"/>
  <c r="BV143" i="32"/>
  <c r="BV144" i="32"/>
  <c r="BV145" i="32"/>
  <c r="BV146" i="32"/>
  <c r="BV147" i="32"/>
  <c r="BV148" i="32"/>
  <c r="BV149" i="32"/>
  <c r="BV150" i="32"/>
  <c r="BV151" i="32"/>
  <c r="BV152" i="32"/>
  <c r="BV153" i="32"/>
  <c r="BV154" i="32"/>
  <c r="BV155" i="32"/>
  <c r="BV156" i="32"/>
  <c r="BV157" i="32"/>
  <c r="BV158" i="32"/>
  <c r="BV159" i="32"/>
  <c r="BV160" i="32"/>
  <c r="BV161" i="32"/>
  <c r="BV162" i="32"/>
  <c r="BV163" i="32"/>
  <c r="BV164" i="32"/>
  <c r="BV165" i="32"/>
  <c r="BV166" i="32"/>
  <c r="BV167" i="32"/>
  <c r="BV168" i="32"/>
  <c r="BV169" i="32"/>
  <c r="BV170" i="32"/>
  <c r="BV171" i="32"/>
  <c r="BV172" i="32"/>
  <c r="BV173" i="32"/>
  <c r="BV174" i="32"/>
  <c r="BV175" i="32"/>
  <c r="BV176" i="32"/>
  <c r="BV177" i="32"/>
  <c r="BV178" i="32"/>
  <c r="BV179" i="32"/>
  <c r="BV180" i="32"/>
  <c r="BV181" i="32"/>
  <c r="BV182" i="32"/>
  <c r="BV183" i="32"/>
  <c r="BV184" i="32"/>
  <c r="BV185" i="32"/>
  <c r="BV186" i="32"/>
  <c r="BV187" i="32"/>
  <c r="BV188" i="32"/>
  <c r="BV189" i="32"/>
  <c r="BV190" i="32"/>
  <c r="BV191" i="32"/>
  <c r="BV192" i="32"/>
  <c r="BV193" i="32"/>
  <c r="BV194" i="32"/>
  <c r="BV195" i="32"/>
  <c r="BV196" i="32"/>
  <c r="BV197" i="32"/>
  <c r="BV198" i="32"/>
  <c r="BV199" i="32"/>
  <c r="BV200" i="32"/>
  <c r="BV201" i="32"/>
  <c r="BV202" i="32"/>
  <c r="BV203" i="32"/>
  <c r="BV204" i="32"/>
  <c r="BV205" i="32"/>
  <c r="BV206" i="32"/>
  <c r="BV207" i="32"/>
  <c r="BV208" i="32"/>
  <c r="BV209" i="32"/>
  <c r="BV210" i="32"/>
  <c r="BV211" i="32"/>
  <c r="BV212" i="32"/>
  <c r="BV213" i="32"/>
  <c r="BV214" i="32"/>
  <c r="BV215" i="32"/>
  <c r="BV216" i="32"/>
  <c r="BV217" i="32"/>
  <c r="BV218" i="32"/>
  <c r="BV219" i="32"/>
  <c r="BV220" i="32"/>
  <c r="BV221" i="32"/>
  <c r="BV222" i="32"/>
  <c r="BV223" i="32"/>
  <c r="BV224" i="32"/>
  <c r="BV225" i="32"/>
  <c r="BV226" i="32"/>
  <c r="BV227" i="32"/>
  <c r="BV228" i="32"/>
  <c r="BV229" i="32"/>
  <c r="BV230" i="32"/>
  <c r="BV231" i="32"/>
  <c r="BV232" i="32"/>
  <c r="BV233" i="32"/>
  <c r="BV234" i="32"/>
  <c r="BV235" i="32"/>
  <c r="BV236" i="32"/>
  <c r="BV237" i="32"/>
  <c r="BV238" i="32"/>
  <c r="BV239" i="32"/>
  <c r="BV240" i="32"/>
  <c r="BV241" i="32"/>
  <c r="BV242" i="32"/>
  <c r="BV243" i="32"/>
  <c r="BV244" i="32"/>
  <c r="BV245" i="32"/>
  <c r="BV246" i="32"/>
  <c r="BV247" i="32"/>
  <c r="BV248" i="32"/>
  <c r="BV249" i="32"/>
  <c r="BV250" i="32"/>
  <c r="BV251" i="32"/>
  <c r="BV252" i="32"/>
  <c r="BV253" i="32"/>
  <c r="BV254" i="32"/>
  <c r="BV255" i="32"/>
  <c r="BV256" i="32"/>
  <c r="BV257" i="32"/>
  <c r="BV258" i="32"/>
  <c r="BV259" i="32"/>
  <c r="BV260" i="32"/>
  <c r="BV261" i="32"/>
  <c r="BV262" i="32"/>
  <c r="BV263" i="32"/>
  <c r="BV264" i="32"/>
  <c r="BV265" i="32"/>
  <c r="BV266" i="32"/>
  <c r="BV267" i="32"/>
  <c r="BV268" i="32"/>
  <c r="BV269" i="32"/>
  <c r="BV270" i="32"/>
  <c r="BV271" i="32"/>
  <c r="BV272" i="32"/>
  <c r="BV273" i="32"/>
  <c r="BV274" i="32"/>
  <c r="BV275" i="32"/>
  <c r="BV276" i="32"/>
  <c r="BV277" i="32"/>
  <c r="BV278" i="32"/>
  <c r="BV279" i="32"/>
  <c r="BV280" i="32"/>
  <c r="BV281" i="32"/>
  <c r="BV282" i="32"/>
  <c r="BV283" i="32"/>
  <c r="BV284" i="32"/>
  <c r="BV285" i="32"/>
  <c r="BV286" i="32"/>
  <c r="BV287" i="32"/>
  <c r="BV288" i="32"/>
  <c r="BV289" i="32"/>
  <c r="BV290" i="32"/>
  <c r="BV291" i="32"/>
  <c r="BV292" i="32"/>
  <c r="BV293" i="32"/>
  <c r="BV294" i="32"/>
  <c r="BV295" i="32"/>
  <c r="BV296" i="32"/>
  <c r="BV297" i="32"/>
  <c r="BV298" i="32"/>
  <c r="BV299" i="32"/>
  <c r="BV300" i="32"/>
  <c r="BV301" i="32"/>
  <c r="BV302" i="32"/>
  <c r="BV303" i="32"/>
  <c r="BV304" i="32"/>
  <c r="BV305" i="32"/>
  <c r="BV306" i="32"/>
  <c r="BV307" i="32"/>
  <c r="BV308" i="32"/>
  <c r="BV309" i="32"/>
  <c r="BV310" i="32"/>
  <c r="BV311" i="32"/>
  <c r="BV312" i="32"/>
  <c r="BV313" i="32"/>
  <c r="BV314" i="32"/>
  <c r="BV315" i="32"/>
  <c r="BV316" i="32"/>
  <c r="BV317" i="32"/>
  <c r="BV318" i="32"/>
  <c r="BV319" i="32"/>
  <c r="BV320" i="32"/>
  <c r="BV321" i="32"/>
  <c r="BV322" i="32"/>
  <c r="BV323" i="32"/>
  <c r="BV324" i="32"/>
  <c r="BV325" i="32"/>
  <c r="BV326" i="32"/>
  <c r="BV327" i="32"/>
  <c r="BV328" i="32"/>
  <c r="BV329" i="32"/>
  <c r="BV330" i="32"/>
  <c r="BV331" i="32"/>
  <c r="BV332" i="32"/>
  <c r="BV333" i="32"/>
  <c r="BV334" i="32"/>
  <c r="BV335" i="32"/>
  <c r="BV336" i="32"/>
  <c r="BV337" i="32"/>
  <c r="BV338" i="32"/>
  <c r="BV339" i="32"/>
  <c r="BV340" i="32"/>
  <c r="BV341" i="32"/>
  <c r="BV342" i="32"/>
  <c r="BV343" i="32"/>
  <c r="BV344" i="32"/>
  <c r="BV345" i="32"/>
  <c r="BV346" i="32"/>
  <c r="BV347" i="32"/>
  <c r="BV348" i="32"/>
  <c r="BV349" i="32"/>
  <c r="BV350" i="32"/>
  <c r="BV351" i="32"/>
  <c r="BV352" i="32"/>
  <c r="BV353" i="32"/>
  <c r="BV354" i="32"/>
  <c r="BV355" i="32"/>
  <c r="BV356" i="32"/>
  <c r="BV357" i="32"/>
  <c r="BV358" i="32"/>
  <c r="BV359" i="32"/>
  <c r="BV360" i="32"/>
  <c r="BV361" i="32"/>
  <c r="BV362" i="32"/>
  <c r="BV363" i="32"/>
  <c r="BV364" i="32"/>
  <c r="BV365" i="32"/>
  <c r="BV366" i="32"/>
  <c r="BV367" i="32"/>
  <c r="BV368" i="32"/>
  <c r="BV369" i="32"/>
  <c r="BV370" i="32"/>
  <c r="BV371" i="32"/>
  <c r="BV372" i="32"/>
  <c r="BV373" i="32"/>
  <c r="BV374" i="32"/>
  <c r="BV375" i="32"/>
  <c r="BV376" i="32"/>
  <c r="BV377" i="32"/>
  <c r="BV378" i="32"/>
  <c r="BV379" i="32"/>
  <c r="BV380" i="32"/>
  <c r="BV381" i="32"/>
  <c r="BV382" i="32"/>
  <c r="BV383" i="32"/>
  <c r="BV384" i="32"/>
  <c r="BV385" i="32"/>
  <c r="BV386" i="32"/>
  <c r="BJ32" i="32"/>
  <c r="BK32" i="32"/>
  <c r="BJ64" i="32"/>
  <c r="BK64" i="32"/>
  <c r="BJ96" i="32"/>
  <c r="BK96" i="32"/>
  <c r="BL96" i="32"/>
  <c r="BJ128" i="32"/>
  <c r="BK128" i="32"/>
  <c r="BL128" i="32"/>
  <c r="BJ160" i="32"/>
  <c r="BK160" i="32"/>
  <c r="BJ192" i="32"/>
  <c r="BK192" i="32"/>
  <c r="BJ224" i="32"/>
  <c r="BK224" i="32"/>
  <c r="BJ256" i="32"/>
  <c r="BK256" i="32"/>
  <c r="BJ288" i="32"/>
  <c r="BK288" i="32"/>
  <c r="BJ320" i="32"/>
  <c r="BK320" i="32"/>
  <c r="BJ352" i="32"/>
  <c r="BK352" i="32"/>
  <c r="BL352" i="32" s="1"/>
  <c r="BJ384" i="32"/>
  <c r="BK384" i="32"/>
  <c r="BL384" i="32"/>
  <c r="BK4" i="32"/>
  <c r="BK5" i="32"/>
  <c r="BK6" i="32"/>
  <c r="BK7" i="32"/>
  <c r="BK8" i="32"/>
  <c r="BK9" i="32"/>
  <c r="BK10" i="32"/>
  <c r="BK11" i="32"/>
  <c r="BK12" i="32"/>
  <c r="BK13" i="32"/>
  <c r="BK14" i="32"/>
  <c r="BK15" i="32"/>
  <c r="BK16" i="32"/>
  <c r="BK17" i="32"/>
  <c r="BK18" i="32"/>
  <c r="BK19" i="32"/>
  <c r="BK20" i="32"/>
  <c r="BK21" i="32"/>
  <c r="BK22" i="32"/>
  <c r="BK23" i="32"/>
  <c r="BK24" i="32"/>
  <c r="BK25" i="32"/>
  <c r="BK26" i="32"/>
  <c r="BK27" i="32"/>
  <c r="BK28" i="32"/>
  <c r="BK29" i="32"/>
  <c r="BK30" i="32"/>
  <c r="BK31" i="32"/>
  <c r="BK33" i="32"/>
  <c r="BK34" i="32"/>
  <c r="BK35" i="32"/>
  <c r="BK36" i="32"/>
  <c r="BK37" i="32"/>
  <c r="BK38" i="32"/>
  <c r="BK39" i="32"/>
  <c r="BK40" i="32"/>
  <c r="BK41" i="32"/>
  <c r="BK42" i="32"/>
  <c r="BK43" i="32"/>
  <c r="BK44" i="32"/>
  <c r="BK45" i="32"/>
  <c r="BK46" i="32"/>
  <c r="BK47" i="32"/>
  <c r="BK48" i="32"/>
  <c r="BK49" i="32"/>
  <c r="BK50" i="32"/>
  <c r="BK51" i="32"/>
  <c r="BK52" i="32"/>
  <c r="BK53" i="32"/>
  <c r="BK54" i="32"/>
  <c r="BK55" i="32"/>
  <c r="BK56" i="32"/>
  <c r="BK57" i="32"/>
  <c r="BK58" i="32"/>
  <c r="BK59" i="32"/>
  <c r="BK60" i="32"/>
  <c r="BK61" i="32"/>
  <c r="BK62" i="32"/>
  <c r="BK63" i="32"/>
  <c r="BK65" i="32"/>
  <c r="BK66" i="32"/>
  <c r="BK67" i="32"/>
  <c r="BK68" i="32"/>
  <c r="BK69" i="32"/>
  <c r="BK70" i="32"/>
  <c r="BK71" i="32"/>
  <c r="BK72" i="32"/>
  <c r="BK73" i="32"/>
  <c r="BK74" i="32"/>
  <c r="BK75" i="32"/>
  <c r="BK76" i="32"/>
  <c r="BK77" i="32"/>
  <c r="BK78" i="32"/>
  <c r="BK79" i="32"/>
  <c r="BK80" i="32"/>
  <c r="BK81" i="32"/>
  <c r="BK82" i="32"/>
  <c r="BK83" i="32"/>
  <c r="BK84" i="32"/>
  <c r="BK85" i="32"/>
  <c r="BK86" i="32"/>
  <c r="BK87" i="32"/>
  <c r="BK88" i="32"/>
  <c r="BK89" i="32"/>
  <c r="BK90" i="32"/>
  <c r="BK91" i="32"/>
  <c r="BK92" i="32"/>
  <c r="BK93" i="32"/>
  <c r="BK94" i="32"/>
  <c r="BK95" i="32"/>
  <c r="BK97" i="32"/>
  <c r="BK98" i="32"/>
  <c r="BK99" i="32"/>
  <c r="BK100" i="32"/>
  <c r="BK101" i="32"/>
  <c r="BK102" i="32"/>
  <c r="BK103" i="32"/>
  <c r="BK104" i="32"/>
  <c r="BK105" i="32"/>
  <c r="BK106" i="32"/>
  <c r="BK107" i="32"/>
  <c r="BK108" i="32"/>
  <c r="BK109" i="32"/>
  <c r="BK110" i="32"/>
  <c r="BK111" i="32"/>
  <c r="BK112" i="32"/>
  <c r="BK113" i="32"/>
  <c r="BK114" i="32"/>
  <c r="BK115" i="32"/>
  <c r="BK116" i="32"/>
  <c r="BK117" i="32"/>
  <c r="BK118" i="32"/>
  <c r="BK119" i="32"/>
  <c r="BK120" i="32"/>
  <c r="BK121" i="32"/>
  <c r="BK122" i="32"/>
  <c r="BK123" i="32"/>
  <c r="BK124" i="32"/>
  <c r="BK125" i="32"/>
  <c r="BK126" i="32"/>
  <c r="BK127" i="32"/>
  <c r="BK129" i="32"/>
  <c r="BK130" i="32"/>
  <c r="BK131" i="32"/>
  <c r="BK132" i="32"/>
  <c r="BK133" i="32"/>
  <c r="BK134" i="32"/>
  <c r="BK135" i="32"/>
  <c r="BK136" i="32"/>
  <c r="BK137" i="32"/>
  <c r="BK138" i="32"/>
  <c r="BK139" i="32"/>
  <c r="BK140" i="32"/>
  <c r="BK141" i="32"/>
  <c r="BK142" i="32"/>
  <c r="BK143" i="32"/>
  <c r="BK144" i="32"/>
  <c r="BK145" i="32"/>
  <c r="BK146" i="32"/>
  <c r="BK147" i="32"/>
  <c r="BK148" i="32"/>
  <c r="BK149" i="32"/>
  <c r="BK150" i="32"/>
  <c r="BK151" i="32"/>
  <c r="BK152" i="32"/>
  <c r="BK153" i="32"/>
  <c r="BK154" i="32"/>
  <c r="BK155" i="32"/>
  <c r="BK156" i="32"/>
  <c r="BK157" i="32"/>
  <c r="BK158" i="32"/>
  <c r="BK159" i="32"/>
  <c r="BK161" i="32"/>
  <c r="BK162" i="32"/>
  <c r="BK163" i="32"/>
  <c r="BK164" i="32"/>
  <c r="BK165" i="32"/>
  <c r="BK166" i="32"/>
  <c r="BK167" i="32"/>
  <c r="BK168" i="32"/>
  <c r="BK169" i="32"/>
  <c r="BK170" i="32"/>
  <c r="BK171" i="32"/>
  <c r="BK172" i="32"/>
  <c r="BK173" i="32"/>
  <c r="BK174" i="32"/>
  <c r="BK175" i="32"/>
  <c r="BK176" i="32"/>
  <c r="BK177" i="32"/>
  <c r="BK178" i="32"/>
  <c r="BK179" i="32"/>
  <c r="BK180" i="32"/>
  <c r="BK181" i="32"/>
  <c r="BK182" i="32"/>
  <c r="BK183" i="32"/>
  <c r="BK184" i="32"/>
  <c r="BK185" i="32"/>
  <c r="BK186" i="32"/>
  <c r="BK187" i="32"/>
  <c r="BK188" i="32"/>
  <c r="BK189" i="32"/>
  <c r="BK190" i="32"/>
  <c r="BK191" i="32"/>
  <c r="BK193" i="32"/>
  <c r="BK194" i="32"/>
  <c r="BK195" i="32"/>
  <c r="BK196" i="32"/>
  <c r="BK197" i="32"/>
  <c r="BK198" i="32"/>
  <c r="BK199" i="32"/>
  <c r="BK200" i="32"/>
  <c r="BK201" i="32"/>
  <c r="BK202" i="32"/>
  <c r="BK203" i="32"/>
  <c r="BK204" i="32"/>
  <c r="BK205" i="32"/>
  <c r="BK206" i="32"/>
  <c r="BK207" i="32"/>
  <c r="BK208" i="32"/>
  <c r="BK209" i="32"/>
  <c r="BK210" i="32"/>
  <c r="BK211" i="32"/>
  <c r="BK212" i="32"/>
  <c r="BK213" i="32"/>
  <c r="BK214" i="32"/>
  <c r="BK215" i="32"/>
  <c r="BK216" i="32"/>
  <c r="BK217" i="32"/>
  <c r="BK218" i="32"/>
  <c r="BK219" i="32"/>
  <c r="BK220" i="32"/>
  <c r="BK221" i="32"/>
  <c r="BK222" i="32"/>
  <c r="BK223" i="32"/>
  <c r="BK225" i="32"/>
  <c r="BK226" i="32"/>
  <c r="BK227" i="32"/>
  <c r="BK228" i="32"/>
  <c r="BK229" i="32"/>
  <c r="BK230" i="32"/>
  <c r="BK231" i="32"/>
  <c r="BK232" i="32"/>
  <c r="BK233" i="32"/>
  <c r="BK234" i="32"/>
  <c r="BK235" i="32"/>
  <c r="BK236" i="32"/>
  <c r="BK237" i="32"/>
  <c r="BK238" i="32"/>
  <c r="BK239" i="32"/>
  <c r="BK240" i="32"/>
  <c r="BK241" i="32"/>
  <c r="BK242" i="32"/>
  <c r="BK243" i="32"/>
  <c r="BK244" i="32"/>
  <c r="BK245" i="32"/>
  <c r="BK246" i="32"/>
  <c r="BK247" i="32"/>
  <c r="BK248" i="32"/>
  <c r="BK249" i="32"/>
  <c r="BK250" i="32"/>
  <c r="BK251" i="32"/>
  <c r="BK252" i="32"/>
  <c r="BK253" i="32"/>
  <c r="BK254" i="32"/>
  <c r="BK255" i="32"/>
  <c r="BK257" i="32"/>
  <c r="BK258" i="32"/>
  <c r="BK259" i="32"/>
  <c r="BK260" i="32"/>
  <c r="BK261" i="32"/>
  <c r="BK262" i="32"/>
  <c r="BK263" i="32"/>
  <c r="BK264" i="32"/>
  <c r="BK265" i="32"/>
  <c r="BK266" i="32"/>
  <c r="BK267" i="32"/>
  <c r="BK268" i="32"/>
  <c r="BK269" i="32"/>
  <c r="BK270" i="32"/>
  <c r="BK271" i="32"/>
  <c r="BK272" i="32"/>
  <c r="BK273" i="32"/>
  <c r="BK274" i="32"/>
  <c r="BK275" i="32"/>
  <c r="BK276" i="32"/>
  <c r="BK277" i="32"/>
  <c r="BK278" i="32"/>
  <c r="BK279" i="32"/>
  <c r="BK280" i="32"/>
  <c r="BK281" i="32"/>
  <c r="BK282" i="32"/>
  <c r="BK283" i="32"/>
  <c r="BK284" i="32"/>
  <c r="BK285" i="32"/>
  <c r="BK286" i="32"/>
  <c r="BK287" i="32"/>
  <c r="BK289" i="32"/>
  <c r="BK290" i="32"/>
  <c r="BK291" i="32"/>
  <c r="BK292" i="32"/>
  <c r="BK293" i="32"/>
  <c r="BK294" i="32"/>
  <c r="BK295" i="32"/>
  <c r="BK296" i="32"/>
  <c r="BK297" i="32"/>
  <c r="BK298" i="32"/>
  <c r="BK299" i="32"/>
  <c r="BK300" i="32"/>
  <c r="BK301" i="32"/>
  <c r="BK302" i="32"/>
  <c r="BK303" i="32"/>
  <c r="BK304" i="32"/>
  <c r="BK305" i="32"/>
  <c r="BK306" i="32"/>
  <c r="BK307" i="32"/>
  <c r="BK308" i="32"/>
  <c r="BK309" i="32"/>
  <c r="BK310" i="32"/>
  <c r="BK311" i="32"/>
  <c r="BK312" i="32"/>
  <c r="BK313" i="32"/>
  <c r="BK314" i="32"/>
  <c r="BK315" i="32"/>
  <c r="BK316" i="32"/>
  <c r="BK317" i="32"/>
  <c r="BK318" i="32"/>
  <c r="BK319" i="32"/>
  <c r="BK321" i="32"/>
  <c r="BK322" i="32"/>
  <c r="BK323" i="32"/>
  <c r="BK324" i="32"/>
  <c r="BK325" i="32"/>
  <c r="BK326" i="32"/>
  <c r="BK327" i="32"/>
  <c r="BK328" i="32"/>
  <c r="BK329" i="32"/>
  <c r="BK330" i="32"/>
  <c r="BK331" i="32"/>
  <c r="BK332" i="32"/>
  <c r="BK333" i="32"/>
  <c r="BK334" i="32"/>
  <c r="BK335" i="32"/>
  <c r="BK336" i="32"/>
  <c r="BK337" i="32"/>
  <c r="BK338" i="32"/>
  <c r="BK339" i="32"/>
  <c r="BK340" i="32"/>
  <c r="BK341" i="32"/>
  <c r="BK342" i="32"/>
  <c r="BK343" i="32"/>
  <c r="BK344" i="32"/>
  <c r="BK345" i="32"/>
  <c r="BK346" i="32"/>
  <c r="BK347" i="32"/>
  <c r="BK348" i="32"/>
  <c r="BK349" i="32"/>
  <c r="BK350" i="32"/>
  <c r="BK351" i="32"/>
  <c r="BK353" i="32"/>
  <c r="BK354" i="32"/>
  <c r="BK355" i="32"/>
  <c r="BK356" i="32"/>
  <c r="BK357" i="32"/>
  <c r="BK358" i="32"/>
  <c r="BK359" i="32"/>
  <c r="BK360" i="32"/>
  <c r="BK361" i="32"/>
  <c r="BK362" i="32"/>
  <c r="BK363" i="32"/>
  <c r="BK364" i="32"/>
  <c r="BK365" i="32"/>
  <c r="BK366" i="32"/>
  <c r="BK367" i="32"/>
  <c r="BK368" i="32"/>
  <c r="BK369" i="32"/>
  <c r="BK370" i="32"/>
  <c r="BK371" i="32"/>
  <c r="BK372" i="32"/>
  <c r="BK373" i="32"/>
  <c r="BK374" i="32"/>
  <c r="BK375" i="32"/>
  <c r="BK376" i="32"/>
  <c r="BK377" i="32"/>
  <c r="BK378" i="32"/>
  <c r="BK379" i="32"/>
  <c r="BK380" i="32"/>
  <c r="BK381" i="32"/>
  <c r="BK382" i="32"/>
  <c r="BK383" i="32"/>
  <c r="BK385" i="32"/>
  <c r="BK386" i="32"/>
  <c r="BK3" i="32"/>
  <c r="BJ4" i="32"/>
  <c r="BL4" i="32"/>
  <c r="BJ5" i="32"/>
  <c r="BJ6" i="32"/>
  <c r="BL6" i="32" s="1"/>
  <c r="BJ7" i="32"/>
  <c r="BJ8" i="32"/>
  <c r="BL8" i="32"/>
  <c r="BJ9" i="32"/>
  <c r="BL9" i="32" s="1"/>
  <c r="BJ10" i="32"/>
  <c r="BL10" i="32" s="1"/>
  <c r="BJ11" i="32"/>
  <c r="BL11" i="32" s="1"/>
  <c r="BJ12" i="32"/>
  <c r="BL12" i="32" s="1"/>
  <c r="BJ13" i="32"/>
  <c r="BJ14" i="32"/>
  <c r="BL14" i="32" s="1"/>
  <c r="BJ15" i="32"/>
  <c r="BJ16" i="32"/>
  <c r="BL16" i="32"/>
  <c r="BJ17" i="32"/>
  <c r="BL17" i="32" s="1"/>
  <c r="BJ18" i="32"/>
  <c r="BL18" i="32" s="1"/>
  <c r="BJ19" i="32"/>
  <c r="BJ20" i="32"/>
  <c r="BL20" i="32" s="1"/>
  <c r="BJ21" i="32"/>
  <c r="BJ22" i="32"/>
  <c r="BL22" i="32"/>
  <c r="BJ23" i="32"/>
  <c r="BL23" i="32" s="1"/>
  <c r="BJ24" i="32"/>
  <c r="BL24" i="32"/>
  <c r="BJ25" i="32"/>
  <c r="BL25" i="32" s="1"/>
  <c r="BJ26" i="32"/>
  <c r="BL26" i="32"/>
  <c r="BJ27" i="32"/>
  <c r="BJ28" i="32"/>
  <c r="BL28" i="32"/>
  <c r="BJ29" i="32"/>
  <c r="BL29" i="32" s="1"/>
  <c r="BJ30" i="32"/>
  <c r="BL30" i="32"/>
  <c r="BJ31" i="32"/>
  <c r="BL31" i="32" s="1"/>
  <c r="BJ33" i="32"/>
  <c r="BL33" i="32"/>
  <c r="BJ34" i="32"/>
  <c r="BL34" i="32" s="1"/>
  <c r="BJ35" i="32"/>
  <c r="BL35" i="32"/>
  <c r="BJ36" i="32"/>
  <c r="BJ37" i="32"/>
  <c r="BL37" i="32"/>
  <c r="BJ38" i="32"/>
  <c r="BJ39" i="32"/>
  <c r="BL39" i="32" s="1"/>
  <c r="BJ40" i="32"/>
  <c r="BL40" i="32" s="1"/>
  <c r="BJ41" i="32"/>
  <c r="BL41" i="32" s="1"/>
  <c r="BJ42" i="32"/>
  <c r="BL42" i="32"/>
  <c r="BJ43" i="32"/>
  <c r="BL43" i="32" s="1"/>
  <c r="BJ44" i="32"/>
  <c r="BJ45" i="32"/>
  <c r="BL45" i="32" s="1"/>
  <c r="BJ46" i="32"/>
  <c r="BL46" i="32" s="1"/>
  <c r="BJ47" i="32"/>
  <c r="BL47" i="32" s="1"/>
  <c r="BJ48" i="32"/>
  <c r="BL48" i="32"/>
  <c r="BJ49" i="32"/>
  <c r="BL49" i="32" s="1"/>
  <c r="BJ50" i="32"/>
  <c r="BL50" i="32"/>
  <c r="BJ51" i="32"/>
  <c r="BL51" i="32" s="1"/>
  <c r="BJ52" i="32"/>
  <c r="BL52" i="32" s="1"/>
  <c r="BJ53" i="32"/>
  <c r="BL53" i="32" s="1"/>
  <c r="BJ54" i="32"/>
  <c r="BJ55" i="32"/>
  <c r="BL55" i="32" s="1"/>
  <c r="BJ56" i="32"/>
  <c r="BJ57" i="32"/>
  <c r="BL57" i="32" s="1"/>
  <c r="BJ58" i="32"/>
  <c r="BL58" i="32"/>
  <c r="BJ59" i="32"/>
  <c r="BL59" i="32" s="1"/>
  <c r="BJ60" i="32"/>
  <c r="BL60" i="32"/>
  <c r="BJ61" i="32"/>
  <c r="BL61" i="32" s="1"/>
  <c r="BJ62" i="32"/>
  <c r="BL62" i="32"/>
  <c r="BJ63" i="32"/>
  <c r="BL63" i="32" s="1"/>
  <c r="BJ65" i="32"/>
  <c r="BJ66" i="32"/>
  <c r="BL66" i="32" s="1"/>
  <c r="BJ67" i="32"/>
  <c r="BL67" i="32"/>
  <c r="BJ68" i="32"/>
  <c r="BL68" i="32" s="1"/>
  <c r="BJ69" i="32"/>
  <c r="BL69" i="32"/>
  <c r="BJ70" i="32"/>
  <c r="BL70" i="32" s="1"/>
  <c r="BJ71" i="32"/>
  <c r="BJ72" i="32"/>
  <c r="BL72" i="32"/>
  <c r="BJ73" i="32"/>
  <c r="BJ74" i="32"/>
  <c r="BL74" i="32"/>
  <c r="BJ75" i="32"/>
  <c r="BL75" i="32" s="1"/>
  <c r="BJ76" i="32"/>
  <c r="BL76" i="32"/>
  <c r="BJ77" i="32"/>
  <c r="BJ78" i="32"/>
  <c r="BL78" i="32" s="1"/>
  <c r="BJ79" i="32"/>
  <c r="BL79" i="32" s="1"/>
  <c r="BJ80" i="32"/>
  <c r="BL80" i="32"/>
  <c r="BJ81" i="32"/>
  <c r="BJ82" i="32"/>
  <c r="BL82" i="32" s="1"/>
  <c r="BJ83" i="32"/>
  <c r="BL83" i="32" s="1"/>
  <c r="BJ84" i="32"/>
  <c r="BL84" i="32"/>
  <c r="BJ85" i="32"/>
  <c r="BJ86" i="32"/>
  <c r="BL86" i="32" s="1"/>
  <c r="BJ87" i="32"/>
  <c r="BJ88" i="32"/>
  <c r="BL88" i="32"/>
  <c r="BJ89" i="32"/>
  <c r="BL89" i="32"/>
  <c r="BJ90" i="32"/>
  <c r="BL90" i="32"/>
  <c r="BJ91" i="32"/>
  <c r="BL91" i="32"/>
  <c r="BJ92" i="32"/>
  <c r="BL92" i="32"/>
  <c r="BJ93" i="32"/>
  <c r="BL93" i="32"/>
  <c r="BJ94" i="32"/>
  <c r="BL94" i="32"/>
  <c r="BJ95" i="32"/>
  <c r="BL95" i="32"/>
  <c r="BJ97" i="32"/>
  <c r="BL97" i="32"/>
  <c r="BJ98" i="32"/>
  <c r="BL98" i="32"/>
  <c r="BJ99" i="32"/>
  <c r="BL99" i="32"/>
  <c r="BJ100" i="32"/>
  <c r="BL100" i="32"/>
  <c r="BJ101" i="32"/>
  <c r="BL101" i="32"/>
  <c r="BJ102" i="32"/>
  <c r="BL102" i="32"/>
  <c r="BJ103" i="32"/>
  <c r="BL103" i="32"/>
  <c r="BJ104" i="32"/>
  <c r="BJ105" i="32"/>
  <c r="BL105" i="32" s="1"/>
  <c r="BJ106" i="32"/>
  <c r="BL106" i="32" s="1"/>
  <c r="BJ107" i="32"/>
  <c r="BJ108" i="32"/>
  <c r="BL108" i="32" s="1"/>
  <c r="BJ109" i="32"/>
  <c r="BL109" i="32" s="1"/>
  <c r="BJ110" i="32"/>
  <c r="BL110" i="32"/>
  <c r="BJ111" i="32"/>
  <c r="BL111" i="32" s="1"/>
  <c r="BJ112" i="32"/>
  <c r="BL112" i="32" s="1"/>
  <c r="BJ113" i="32"/>
  <c r="BL113" i="32" s="1"/>
  <c r="BJ114" i="32"/>
  <c r="BL114" i="32" s="1"/>
  <c r="BJ115" i="32"/>
  <c r="BJ116" i="32"/>
  <c r="BL116" i="32"/>
  <c r="BJ117" i="32"/>
  <c r="BL117" i="32" s="1"/>
  <c r="BJ118" i="32"/>
  <c r="BJ119" i="32"/>
  <c r="BL119" i="32" s="1"/>
  <c r="BJ120" i="32"/>
  <c r="BJ121" i="32"/>
  <c r="BL121" i="32"/>
  <c r="BJ122" i="32"/>
  <c r="BL122" i="32"/>
  <c r="BJ123" i="32"/>
  <c r="BL123" i="32"/>
  <c r="BJ124" i="32"/>
  <c r="BL124" i="32"/>
  <c r="BJ125" i="32"/>
  <c r="BL125" i="32"/>
  <c r="BJ126" i="32"/>
  <c r="BL126" i="32"/>
  <c r="BJ127" i="32"/>
  <c r="BL127" i="32"/>
  <c r="BJ129" i="32"/>
  <c r="BL129" i="32"/>
  <c r="BJ130" i="32"/>
  <c r="BL130" i="32"/>
  <c r="BJ131" i="32"/>
  <c r="BL131" i="32"/>
  <c r="BJ132" i="32"/>
  <c r="BL132" i="32"/>
  <c r="BJ133" i="32"/>
  <c r="BL133" i="32"/>
  <c r="BJ134" i="32"/>
  <c r="BL134" i="32"/>
  <c r="BJ135" i="32"/>
  <c r="BL135" i="32"/>
  <c r="BJ136" i="32"/>
  <c r="BL136" i="32"/>
  <c r="BJ137" i="32"/>
  <c r="BJ138" i="32"/>
  <c r="BL138" i="32" s="1"/>
  <c r="BJ139" i="32"/>
  <c r="BJ140" i="32"/>
  <c r="BL140" i="32"/>
  <c r="BJ141" i="32"/>
  <c r="BJ142" i="32"/>
  <c r="BL142" i="32"/>
  <c r="BJ143" i="32"/>
  <c r="BL143" i="32" s="1"/>
  <c r="BJ144" i="32"/>
  <c r="BL144" i="32"/>
  <c r="BJ145" i="32"/>
  <c r="BL145" i="32" s="1"/>
  <c r="BJ146" i="32"/>
  <c r="BL146" i="32" s="1"/>
  <c r="BJ147" i="32"/>
  <c r="BL147" i="32" s="1"/>
  <c r="BJ148" i="32"/>
  <c r="BL148" i="32"/>
  <c r="BJ149" i="32"/>
  <c r="BJ150" i="32"/>
  <c r="BL150" i="32" s="1"/>
  <c r="BJ151" i="32"/>
  <c r="BJ152" i="32"/>
  <c r="BL152" i="32"/>
  <c r="BJ153" i="32"/>
  <c r="BJ154" i="32"/>
  <c r="BL154" i="32"/>
  <c r="BJ155" i="32"/>
  <c r="BL155" i="32" s="1"/>
  <c r="BJ156" i="32"/>
  <c r="BJ157" i="32"/>
  <c r="BL157" i="32" s="1"/>
  <c r="BJ158" i="32"/>
  <c r="BL158" i="32"/>
  <c r="BJ159" i="32"/>
  <c r="BL159" i="32" s="1"/>
  <c r="BJ161" i="32"/>
  <c r="BJ162" i="32"/>
  <c r="BL162" i="32"/>
  <c r="BJ163" i="32"/>
  <c r="BL163" i="32"/>
  <c r="BJ164" i="32"/>
  <c r="BL164" i="32"/>
  <c r="BJ165" i="32"/>
  <c r="BJ166" i="32"/>
  <c r="BL166" i="32"/>
  <c r="BJ167" i="32"/>
  <c r="BL167" i="32"/>
  <c r="BJ168" i="32"/>
  <c r="BJ169" i="32"/>
  <c r="BJ170" i="32"/>
  <c r="BJ171" i="32"/>
  <c r="BL171" i="32" s="1"/>
  <c r="BJ172" i="32"/>
  <c r="BJ173" i="32"/>
  <c r="BL173" i="32" s="1"/>
  <c r="BJ174" i="32"/>
  <c r="BL174" i="32" s="1"/>
  <c r="BJ175" i="32"/>
  <c r="BL175" i="32" s="1"/>
  <c r="BJ176" i="32"/>
  <c r="BL176" i="32" s="1"/>
  <c r="BJ177" i="32"/>
  <c r="BL177" i="32" s="1"/>
  <c r="BJ178" i="32"/>
  <c r="BL178" i="32"/>
  <c r="BJ179" i="32"/>
  <c r="BL179" i="32" s="1"/>
  <c r="BJ180" i="32"/>
  <c r="BJ181" i="32"/>
  <c r="BL181" i="32" s="1"/>
  <c r="BJ182" i="32"/>
  <c r="BL182" i="32" s="1"/>
  <c r="BJ183" i="32"/>
  <c r="BL183" i="32" s="1"/>
  <c r="BJ184" i="32"/>
  <c r="BL184" i="32"/>
  <c r="BJ185" i="32"/>
  <c r="BL185" i="32" s="1"/>
  <c r="BJ186" i="32"/>
  <c r="BJ187" i="32"/>
  <c r="BL187" i="32"/>
  <c r="BJ188" i="32"/>
  <c r="BJ189" i="32"/>
  <c r="BL189" i="32"/>
  <c r="BJ190" i="32"/>
  <c r="BJ191" i="32"/>
  <c r="BL191" i="32" s="1"/>
  <c r="BJ193" i="32"/>
  <c r="BJ194" i="32"/>
  <c r="BL194" i="32" s="1"/>
  <c r="BJ195" i="32"/>
  <c r="BJ196" i="32"/>
  <c r="BL196" i="32"/>
  <c r="BJ197" i="32"/>
  <c r="BJ198" i="32"/>
  <c r="BL198" i="32"/>
  <c r="BJ199" i="32"/>
  <c r="BJ200" i="32"/>
  <c r="BL200" i="32" s="1"/>
  <c r="BJ201" i="32"/>
  <c r="BJ202" i="32"/>
  <c r="BL202" i="32" s="1"/>
  <c r="BJ203" i="32"/>
  <c r="BJ204" i="32"/>
  <c r="BL204" i="32"/>
  <c r="BJ205" i="32"/>
  <c r="BL205" i="32" s="1"/>
  <c r="BJ206" i="32"/>
  <c r="BL206" i="32" s="1"/>
  <c r="BJ207" i="32"/>
  <c r="BL207" i="32" s="1"/>
  <c r="BJ208" i="32"/>
  <c r="BL208" i="32" s="1"/>
  <c r="BJ209" i="32"/>
  <c r="BJ210" i="32"/>
  <c r="BL210" i="32"/>
  <c r="BJ211" i="32"/>
  <c r="BL211" i="32" s="1"/>
  <c r="BJ212" i="32"/>
  <c r="BL212" i="32"/>
  <c r="BJ213" i="32"/>
  <c r="BL213" i="32" s="1"/>
  <c r="BJ214" i="32"/>
  <c r="BL214" i="32" s="1"/>
  <c r="BJ215" i="32"/>
  <c r="BL215" i="32" s="1"/>
  <c r="BJ216" i="32"/>
  <c r="BL216" i="32"/>
  <c r="BJ217" i="32"/>
  <c r="BJ218" i="32"/>
  <c r="BL218" i="32"/>
  <c r="BJ219" i="32"/>
  <c r="BJ220" i="32"/>
  <c r="BL220" i="32"/>
  <c r="BJ221" i="32"/>
  <c r="BL221" i="32"/>
  <c r="BJ222" i="32"/>
  <c r="BL222" i="32"/>
  <c r="BJ223" i="32"/>
  <c r="BL223" i="32"/>
  <c r="BJ225" i="32"/>
  <c r="BL225" i="32"/>
  <c r="BJ226" i="32"/>
  <c r="BL226" i="32"/>
  <c r="BJ227" i="32"/>
  <c r="BL227" i="32"/>
  <c r="BJ228" i="32"/>
  <c r="BL228" i="32"/>
  <c r="BJ229" i="32"/>
  <c r="BL229" i="32"/>
  <c r="BJ230" i="32"/>
  <c r="BL230" i="32"/>
  <c r="BJ231" i="32"/>
  <c r="BL231" i="32"/>
  <c r="BJ232" i="32"/>
  <c r="BL232" i="32"/>
  <c r="BJ233" i="32"/>
  <c r="BL233" i="32"/>
  <c r="BJ234" i="32"/>
  <c r="BL234" i="32"/>
  <c r="BJ235" i="32"/>
  <c r="BL235" i="32"/>
  <c r="BJ236" i="32"/>
  <c r="BL236" i="32"/>
  <c r="BJ237" i="32"/>
  <c r="BL237" i="32"/>
  <c r="BJ238" i="32"/>
  <c r="BJ239" i="32"/>
  <c r="BL239" i="32" s="1"/>
  <c r="BJ240" i="32"/>
  <c r="BL240" i="32"/>
  <c r="BJ241" i="32"/>
  <c r="BL241" i="32" s="1"/>
  <c r="BJ242" i="32"/>
  <c r="BL242" i="32" s="1"/>
  <c r="BJ243" i="32"/>
  <c r="BL243" i="32" s="1"/>
  <c r="BJ244" i="32"/>
  <c r="BL244" i="32"/>
  <c r="BJ245" i="32"/>
  <c r="BL245" i="32" s="1"/>
  <c r="BJ246" i="32"/>
  <c r="BJ247" i="32"/>
  <c r="BL247" i="32"/>
  <c r="BJ248" i="32"/>
  <c r="BL248" i="32"/>
  <c r="BJ249" i="32"/>
  <c r="BL249" i="32"/>
  <c r="BJ250" i="32"/>
  <c r="BL250" i="32"/>
  <c r="BJ251" i="32"/>
  <c r="BL251" i="32"/>
  <c r="BJ252" i="32"/>
  <c r="BL252" i="32"/>
  <c r="BJ253" i="32"/>
  <c r="BL253" i="32"/>
  <c r="BJ254" i="32"/>
  <c r="BJ255" i="32"/>
  <c r="BL255" i="32" s="1"/>
  <c r="BJ257" i="32"/>
  <c r="BL257" i="32" s="1"/>
  <c r="BJ258" i="32"/>
  <c r="BL258" i="32"/>
  <c r="BJ259" i="32"/>
  <c r="BJ260" i="32"/>
  <c r="BL260" i="32" s="1"/>
  <c r="BJ261" i="32"/>
  <c r="BL261" i="32" s="1"/>
  <c r="BJ262" i="32"/>
  <c r="BL262" i="32" s="1"/>
  <c r="BJ263" i="32"/>
  <c r="BJ264" i="32"/>
  <c r="BL264" i="32" s="1"/>
  <c r="BJ265" i="32"/>
  <c r="BL265" i="32" s="1"/>
  <c r="BJ266" i="32"/>
  <c r="BL266" i="32"/>
  <c r="BJ267" i="32"/>
  <c r="BL267" i="32" s="1"/>
  <c r="BJ268" i="32"/>
  <c r="BL268" i="32" s="1"/>
  <c r="BJ269" i="32"/>
  <c r="BL269" i="32" s="1"/>
  <c r="BJ270" i="32"/>
  <c r="BL270" i="32" s="1"/>
  <c r="BJ271" i="32"/>
  <c r="BJ272" i="32"/>
  <c r="BL272" i="32"/>
  <c r="BJ273" i="32"/>
  <c r="BL273" i="32" s="1"/>
  <c r="BJ274" i="32"/>
  <c r="BL274" i="32"/>
  <c r="BJ275" i="32"/>
  <c r="BL275" i="32" s="1"/>
  <c r="BJ276" i="32"/>
  <c r="BL276" i="32"/>
  <c r="BJ277" i="32"/>
  <c r="BL277" i="32" s="1"/>
  <c r="BJ278" i="32"/>
  <c r="BL278" i="32"/>
  <c r="BJ279" i="32"/>
  <c r="BJ280" i="32"/>
  <c r="BL280" i="32"/>
  <c r="BJ281" i="32"/>
  <c r="BL281" i="32" s="1"/>
  <c r="BJ282" i="32"/>
  <c r="BL282" i="32"/>
  <c r="BJ283" i="32"/>
  <c r="BL283" i="32" s="1"/>
  <c r="BJ284" i="32"/>
  <c r="BL284" i="32"/>
  <c r="BJ285" i="32"/>
  <c r="BL285" i="32" s="1"/>
  <c r="BJ286" i="32"/>
  <c r="BL286" i="32"/>
  <c r="BJ287" i="32"/>
  <c r="BJ289" i="32"/>
  <c r="BJ290" i="32"/>
  <c r="BL290" i="32" s="1"/>
  <c r="BJ291" i="32"/>
  <c r="BL291" i="32" s="1"/>
  <c r="BJ292" i="32"/>
  <c r="BL292" i="32"/>
  <c r="BJ293" i="32"/>
  <c r="BL293" i="32" s="1"/>
  <c r="BJ294" i="32"/>
  <c r="BL294" i="32" s="1"/>
  <c r="BJ295" i="32"/>
  <c r="BL295" i="32" s="1"/>
  <c r="BJ296" i="32"/>
  <c r="BL296" i="32" s="1"/>
  <c r="BJ297" i="32"/>
  <c r="BJ298" i="32"/>
  <c r="BL298" i="32"/>
  <c r="BJ299" i="32"/>
  <c r="BL299" i="32" s="1"/>
  <c r="BJ300" i="32"/>
  <c r="BJ301" i="32"/>
  <c r="BL301" i="32" s="1"/>
  <c r="BJ302" i="32"/>
  <c r="BL302" i="32" s="1"/>
  <c r="BJ303" i="32"/>
  <c r="BL303" i="32" s="1"/>
  <c r="BJ304" i="32"/>
  <c r="BJ305" i="32"/>
  <c r="BL305" i="32" s="1"/>
  <c r="BJ306" i="32"/>
  <c r="BL306" i="32"/>
  <c r="BJ307" i="32"/>
  <c r="BL307" i="32" s="1"/>
  <c r="BJ308" i="32"/>
  <c r="BL308" i="32"/>
  <c r="BJ309" i="32"/>
  <c r="BL309" i="32" s="1"/>
  <c r="BJ310" i="32"/>
  <c r="BL310" i="32"/>
  <c r="BJ311" i="32"/>
  <c r="BL311" i="32" s="1"/>
  <c r="BJ312" i="32"/>
  <c r="BJ313" i="32"/>
  <c r="BL313" i="32"/>
  <c r="BJ314" i="32"/>
  <c r="BL314" i="32" s="1"/>
  <c r="BJ315" i="32"/>
  <c r="BL315" i="32"/>
  <c r="BJ316" i="32"/>
  <c r="BL316" i="32" s="1"/>
  <c r="BJ317" i="32"/>
  <c r="BL317" i="32" s="1"/>
  <c r="BJ318" i="32"/>
  <c r="BL318" i="32" s="1"/>
  <c r="BJ319" i="32"/>
  <c r="BL319" i="32" s="1"/>
  <c r="BJ321" i="32"/>
  <c r="BJ322" i="32"/>
  <c r="BL322" i="32"/>
  <c r="BJ323" i="32"/>
  <c r="BL323" i="32" s="1"/>
  <c r="BJ324" i="32"/>
  <c r="BL324" i="32"/>
  <c r="BJ325" i="32"/>
  <c r="BL325" i="32" s="1"/>
  <c r="BJ326" i="32"/>
  <c r="BL326" i="32"/>
  <c r="BJ327" i="32"/>
  <c r="BL327" i="32" s="1"/>
  <c r="BJ328" i="32"/>
  <c r="BL328" i="32"/>
  <c r="BJ329" i="32"/>
  <c r="BJ330" i="32"/>
  <c r="BL330" i="32" s="1"/>
  <c r="BJ331" i="32"/>
  <c r="BL331" i="32"/>
  <c r="BJ332" i="32"/>
  <c r="BL332" i="32" s="1"/>
  <c r="BJ333" i="32"/>
  <c r="BJ334" i="32"/>
  <c r="BL334" i="32" s="1"/>
  <c r="BJ335" i="32"/>
  <c r="BL335" i="32" s="1"/>
  <c r="BJ336" i="32"/>
  <c r="BL336" i="32" s="1"/>
  <c r="BJ337" i="32"/>
  <c r="BJ338" i="32"/>
  <c r="BJ339" i="32"/>
  <c r="BL339" i="32" s="1"/>
  <c r="BJ340" i="32"/>
  <c r="BL340" i="32"/>
  <c r="BJ341" i="32"/>
  <c r="BL341" i="32" s="1"/>
  <c r="BJ342" i="32"/>
  <c r="BL342" i="32"/>
  <c r="BJ343" i="32"/>
  <c r="BL343" i="32" s="1"/>
  <c r="BJ344" i="32"/>
  <c r="BL344" i="32" s="1"/>
  <c r="BJ345" i="32"/>
  <c r="BJ346" i="32"/>
  <c r="BL346" i="32" s="1"/>
  <c r="BJ347" i="32"/>
  <c r="BL347" i="32" s="1"/>
  <c r="BJ348" i="32"/>
  <c r="BL348" i="32"/>
  <c r="BJ349" i="32"/>
  <c r="BL349" i="32" s="1"/>
  <c r="BJ350" i="32"/>
  <c r="BL350" i="32" s="1"/>
  <c r="BJ351" i="32"/>
  <c r="BL351" i="32" s="1"/>
  <c r="BJ353" i="32"/>
  <c r="BL353" i="32" s="1"/>
  <c r="BJ354" i="32"/>
  <c r="BJ355" i="32"/>
  <c r="BL355" i="32"/>
  <c r="BJ356" i="32"/>
  <c r="BL356" i="32" s="1"/>
  <c r="BJ357" i="32"/>
  <c r="BL357" i="32"/>
  <c r="BJ358" i="32"/>
  <c r="BL358" i="32" s="1"/>
  <c r="BJ359" i="32"/>
  <c r="BL359" i="32"/>
  <c r="BJ360" i="32"/>
  <c r="BL360" i="32" s="1"/>
  <c r="BJ361" i="32"/>
  <c r="BL361" i="32"/>
  <c r="BJ362" i="32"/>
  <c r="BJ363" i="32"/>
  <c r="BL363" i="32" s="1"/>
  <c r="BJ364" i="32"/>
  <c r="BL364" i="32" s="1"/>
  <c r="BJ365" i="32"/>
  <c r="BL365" i="32" s="1"/>
  <c r="BJ366" i="32"/>
  <c r="BL366" i="32"/>
  <c r="BJ367" i="32"/>
  <c r="BL367" i="32" s="1"/>
  <c r="BJ368" i="32"/>
  <c r="BL368" i="32" s="1"/>
  <c r="BJ369" i="32"/>
  <c r="BL369" i="32" s="1"/>
  <c r="BJ370" i="32"/>
  <c r="BJ371" i="32"/>
  <c r="BJ372" i="32"/>
  <c r="BL372" i="32" s="1"/>
  <c r="BJ373" i="32"/>
  <c r="BL373" i="32" s="1"/>
  <c r="BJ374" i="32"/>
  <c r="BJ375" i="32"/>
  <c r="BL375" i="32"/>
  <c r="BJ376" i="32"/>
  <c r="BL376" i="32" s="1"/>
  <c r="BJ377" i="32"/>
  <c r="BL377" i="32"/>
  <c r="BJ378" i="32"/>
  <c r="BL378" i="32" s="1"/>
  <c r="BJ379" i="32"/>
  <c r="BL379" i="32" s="1"/>
  <c r="BJ380" i="32"/>
  <c r="BL380" i="32" s="1"/>
  <c r="BJ381" i="32"/>
  <c r="BL381" i="32" s="1"/>
  <c r="BJ382" i="32"/>
  <c r="BJ383" i="32"/>
  <c r="BL383" i="32"/>
  <c r="BJ385" i="32"/>
  <c r="BL385" i="32" s="1"/>
  <c r="BJ386" i="32"/>
  <c r="BL386" i="32"/>
  <c r="BJ3" i="32"/>
  <c r="BF5" i="32"/>
  <c r="BF6" i="32"/>
  <c r="BF7" i="32"/>
  <c r="BF8" i="32"/>
  <c r="BF9" i="32"/>
  <c r="BF10" i="32"/>
  <c r="BF11" i="32"/>
  <c r="BF12" i="32"/>
  <c r="BF13" i="32"/>
  <c r="BF14" i="32"/>
  <c r="BF15" i="32"/>
  <c r="BF16" i="32"/>
  <c r="BF17" i="32"/>
  <c r="BF18" i="32"/>
  <c r="BF19" i="32"/>
  <c r="BF20" i="32"/>
  <c r="BF21" i="32"/>
  <c r="BF22" i="32"/>
  <c r="BF23" i="32"/>
  <c r="BF24" i="32"/>
  <c r="BF25" i="32"/>
  <c r="BF26" i="32"/>
  <c r="BF27" i="32"/>
  <c r="BF28" i="32"/>
  <c r="BF29" i="32"/>
  <c r="BF30" i="32"/>
  <c r="BF31" i="32"/>
  <c r="BF32" i="32"/>
  <c r="BF33" i="32"/>
  <c r="BF34" i="32"/>
  <c r="BF35" i="32"/>
  <c r="BF36" i="32"/>
  <c r="BF37" i="32"/>
  <c r="BF38" i="32"/>
  <c r="BF39" i="32"/>
  <c r="BF40" i="32"/>
  <c r="BF41" i="32"/>
  <c r="BF42" i="32"/>
  <c r="BF43" i="32"/>
  <c r="BF44" i="32"/>
  <c r="BF45" i="32"/>
  <c r="BF46" i="32"/>
  <c r="BF47" i="32"/>
  <c r="BF48" i="32"/>
  <c r="BF49" i="32"/>
  <c r="BF50" i="32"/>
  <c r="BF51" i="32"/>
  <c r="BF52" i="32"/>
  <c r="BF53" i="32"/>
  <c r="BF54" i="32"/>
  <c r="BF55" i="32"/>
  <c r="BF56" i="32"/>
  <c r="BF57" i="32"/>
  <c r="BF58" i="32"/>
  <c r="BF59" i="32"/>
  <c r="BF60" i="32"/>
  <c r="BF61" i="32"/>
  <c r="BF62" i="32"/>
  <c r="BF63" i="32"/>
  <c r="BF64" i="32"/>
  <c r="BF65" i="32"/>
  <c r="BF66" i="32"/>
  <c r="BF67" i="32"/>
  <c r="BF68" i="32"/>
  <c r="BF69" i="32"/>
  <c r="BF70" i="32"/>
  <c r="BF71" i="32"/>
  <c r="BF72" i="32"/>
  <c r="BF73" i="32"/>
  <c r="BF74" i="32"/>
  <c r="BF75" i="32"/>
  <c r="BF76" i="32"/>
  <c r="BF77" i="32"/>
  <c r="BF78" i="32"/>
  <c r="BF79" i="32"/>
  <c r="BF80" i="32"/>
  <c r="BF81" i="32"/>
  <c r="BF82" i="32"/>
  <c r="BF83" i="32"/>
  <c r="BF84" i="32"/>
  <c r="BF85" i="32"/>
  <c r="BF86" i="32"/>
  <c r="BF87" i="32"/>
  <c r="BF88" i="32"/>
  <c r="BF89" i="32"/>
  <c r="BF90" i="32"/>
  <c r="BF91" i="32"/>
  <c r="BF92" i="32"/>
  <c r="BF93" i="32"/>
  <c r="BF94" i="32"/>
  <c r="BF95" i="32"/>
  <c r="BF96" i="32"/>
  <c r="BF97" i="32"/>
  <c r="BF98" i="32"/>
  <c r="BF99" i="32"/>
  <c r="BF100" i="32"/>
  <c r="BF101" i="32"/>
  <c r="BF102" i="32"/>
  <c r="BF103" i="32"/>
  <c r="BF104" i="32"/>
  <c r="BF105" i="32"/>
  <c r="BF106" i="32"/>
  <c r="BF107" i="32"/>
  <c r="BF108" i="32"/>
  <c r="BF109" i="32"/>
  <c r="BF110" i="32"/>
  <c r="BF111" i="32"/>
  <c r="BF112" i="32"/>
  <c r="BF113" i="32"/>
  <c r="BF114" i="32"/>
  <c r="BF115" i="32"/>
  <c r="BF116" i="32"/>
  <c r="BF117" i="32"/>
  <c r="BF118" i="32"/>
  <c r="BF119" i="32"/>
  <c r="BF120" i="32"/>
  <c r="BF121" i="32"/>
  <c r="BF122" i="32"/>
  <c r="BF123" i="32"/>
  <c r="BF124" i="32"/>
  <c r="BF125" i="32"/>
  <c r="BF126" i="32"/>
  <c r="BF127" i="32"/>
  <c r="BF128" i="32"/>
  <c r="BF129" i="32"/>
  <c r="BF130" i="32"/>
  <c r="BF131" i="32"/>
  <c r="BF132" i="32"/>
  <c r="BF133" i="32"/>
  <c r="BF134" i="32"/>
  <c r="BF135" i="32"/>
  <c r="BF136" i="32"/>
  <c r="BF137" i="32"/>
  <c r="BF138" i="32"/>
  <c r="BF139" i="32"/>
  <c r="BF140" i="32"/>
  <c r="BF141" i="32"/>
  <c r="BF142" i="32"/>
  <c r="BF143" i="32"/>
  <c r="BF144" i="32"/>
  <c r="BF145" i="32"/>
  <c r="BF146" i="32"/>
  <c r="BF147" i="32"/>
  <c r="BF148" i="32"/>
  <c r="BF149" i="32"/>
  <c r="BF150" i="32"/>
  <c r="BF151" i="32"/>
  <c r="BF152" i="32"/>
  <c r="BF153" i="32"/>
  <c r="BF154" i="32"/>
  <c r="BF155" i="32"/>
  <c r="BF156" i="32"/>
  <c r="BF157" i="32"/>
  <c r="BF158" i="32"/>
  <c r="BF159" i="32"/>
  <c r="BF160" i="32"/>
  <c r="BF161" i="32"/>
  <c r="BF162" i="32"/>
  <c r="BF163" i="32"/>
  <c r="BF164" i="32"/>
  <c r="BF165" i="32"/>
  <c r="BF166" i="32"/>
  <c r="BF167" i="32"/>
  <c r="BF168" i="32"/>
  <c r="BF169" i="32"/>
  <c r="BF170" i="32"/>
  <c r="BF171" i="32"/>
  <c r="BF172" i="32"/>
  <c r="BF173" i="32"/>
  <c r="BF174" i="32"/>
  <c r="BF175" i="32"/>
  <c r="BF176" i="32"/>
  <c r="BF177" i="32"/>
  <c r="BF178" i="32"/>
  <c r="BF179" i="32"/>
  <c r="BF180" i="32"/>
  <c r="BF181" i="32"/>
  <c r="BF182" i="32"/>
  <c r="BF183" i="32"/>
  <c r="BF184" i="32"/>
  <c r="BF185" i="32"/>
  <c r="BF186" i="32"/>
  <c r="BF187" i="32"/>
  <c r="BF188" i="32"/>
  <c r="BF189" i="32"/>
  <c r="BF190" i="32"/>
  <c r="BF191" i="32"/>
  <c r="BF192" i="32"/>
  <c r="BF193" i="32"/>
  <c r="BF194" i="32"/>
  <c r="BF195" i="32"/>
  <c r="BF196" i="32"/>
  <c r="BF197" i="32"/>
  <c r="BF198" i="32"/>
  <c r="BF199" i="32"/>
  <c r="BF200" i="32"/>
  <c r="BF201" i="32"/>
  <c r="BF202" i="32"/>
  <c r="BF203" i="32"/>
  <c r="BF204" i="32"/>
  <c r="BF205" i="32"/>
  <c r="BF206" i="32"/>
  <c r="BF207" i="32"/>
  <c r="BF208" i="32"/>
  <c r="BF209" i="32"/>
  <c r="BF210" i="32"/>
  <c r="BF211" i="32"/>
  <c r="BF212" i="32"/>
  <c r="BF213" i="32"/>
  <c r="BF214" i="32"/>
  <c r="BF215" i="32"/>
  <c r="BF216" i="32"/>
  <c r="BF217" i="32"/>
  <c r="BF218" i="32"/>
  <c r="BF219" i="32"/>
  <c r="BF220" i="32"/>
  <c r="BF221" i="32"/>
  <c r="BF222" i="32"/>
  <c r="BF223" i="32"/>
  <c r="BF224" i="32"/>
  <c r="BF225" i="32"/>
  <c r="BF226" i="32"/>
  <c r="BF227" i="32"/>
  <c r="BF228" i="32"/>
  <c r="BF229" i="32"/>
  <c r="BF230" i="32"/>
  <c r="BF231" i="32"/>
  <c r="BF232" i="32"/>
  <c r="BF233" i="32"/>
  <c r="BF234" i="32"/>
  <c r="BF235" i="32"/>
  <c r="BF236" i="32"/>
  <c r="BF237" i="32"/>
  <c r="BF238" i="32"/>
  <c r="BF239" i="32"/>
  <c r="BF240" i="32"/>
  <c r="BF241" i="32"/>
  <c r="BF242" i="32"/>
  <c r="BF243" i="32"/>
  <c r="BF244" i="32"/>
  <c r="BF245" i="32"/>
  <c r="BF246" i="32"/>
  <c r="BF247" i="32"/>
  <c r="BF248" i="32"/>
  <c r="BF249" i="32"/>
  <c r="BF250" i="32"/>
  <c r="BF251" i="32"/>
  <c r="BF252" i="32"/>
  <c r="BF253" i="32"/>
  <c r="BF254" i="32"/>
  <c r="BF255" i="32"/>
  <c r="BF256" i="32"/>
  <c r="BF257" i="32"/>
  <c r="BF258" i="32"/>
  <c r="BF259" i="32"/>
  <c r="BF260" i="32"/>
  <c r="BF261" i="32"/>
  <c r="BF262" i="32"/>
  <c r="BF263" i="32"/>
  <c r="BF264" i="32"/>
  <c r="BF265" i="32"/>
  <c r="BF266" i="32"/>
  <c r="BF267" i="32"/>
  <c r="BF268" i="32"/>
  <c r="BF269" i="32"/>
  <c r="BF270" i="32"/>
  <c r="BF271" i="32"/>
  <c r="BF272" i="32"/>
  <c r="BF273" i="32"/>
  <c r="BF274" i="32"/>
  <c r="BF275" i="32"/>
  <c r="BF276" i="32"/>
  <c r="BF277" i="32"/>
  <c r="BF278" i="32"/>
  <c r="BF279" i="32"/>
  <c r="BF280" i="32"/>
  <c r="BF281" i="32"/>
  <c r="BF282" i="32"/>
  <c r="BF283" i="32"/>
  <c r="BF284" i="32"/>
  <c r="BF285" i="32"/>
  <c r="BF286" i="32"/>
  <c r="BF287" i="32"/>
  <c r="BF288" i="32"/>
  <c r="BF289" i="32"/>
  <c r="BF290" i="32"/>
  <c r="BF291" i="32"/>
  <c r="BF292" i="32"/>
  <c r="BF293" i="32"/>
  <c r="BF294" i="32"/>
  <c r="BF295" i="32"/>
  <c r="BF296" i="32"/>
  <c r="BF297" i="32"/>
  <c r="BF298" i="32"/>
  <c r="BF299" i="32"/>
  <c r="BF300" i="32"/>
  <c r="BF301" i="32"/>
  <c r="BF302" i="32"/>
  <c r="BF303" i="32"/>
  <c r="BF304" i="32"/>
  <c r="BF305" i="32"/>
  <c r="BF306" i="32"/>
  <c r="BF307" i="32"/>
  <c r="BF308" i="32"/>
  <c r="BF309" i="32"/>
  <c r="BF310" i="32"/>
  <c r="BF311" i="32"/>
  <c r="BF312" i="32"/>
  <c r="BF313" i="32"/>
  <c r="BF314" i="32"/>
  <c r="BF315" i="32"/>
  <c r="BF316" i="32"/>
  <c r="BF317" i="32"/>
  <c r="BF318" i="32"/>
  <c r="BF319" i="32"/>
  <c r="BF320" i="32"/>
  <c r="BF321" i="32"/>
  <c r="BF322" i="32"/>
  <c r="BF323" i="32"/>
  <c r="BF324" i="32"/>
  <c r="BF325" i="32"/>
  <c r="BF326" i="32"/>
  <c r="BF327" i="32"/>
  <c r="BF328" i="32"/>
  <c r="BF329" i="32"/>
  <c r="BF330" i="32"/>
  <c r="BF331" i="32"/>
  <c r="BF332" i="32"/>
  <c r="BF333" i="32"/>
  <c r="BF334" i="32"/>
  <c r="BF335" i="32"/>
  <c r="BF336" i="32"/>
  <c r="BF337" i="32"/>
  <c r="BF338" i="32"/>
  <c r="BF339" i="32"/>
  <c r="BF340" i="32"/>
  <c r="BF341" i="32"/>
  <c r="BF342" i="32"/>
  <c r="BF343" i="32"/>
  <c r="BF344" i="32"/>
  <c r="BF345" i="32"/>
  <c r="BF346" i="32"/>
  <c r="BF347" i="32"/>
  <c r="BF348" i="32"/>
  <c r="BF349" i="32"/>
  <c r="BF350" i="32"/>
  <c r="BF351" i="32"/>
  <c r="BF352" i="32"/>
  <c r="BF353" i="32"/>
  <c r="BF354" i="32"/>
  <c r="BF355" i="32"/>
  <c r="BF356" i="32"/>
  <c r="BF357" i="32"/>
  <c r="BF358" i="32"/>
  <c r="BF359" i="32"/>
  <c r="BF360" i="32"/>
  <c r="BF361" i="32"/>
  <c r="BF362" i="32"/>
  <c r="BF363" i="32"/>
  <c r="BF364" i="32"/>
  <c r="BF365" i="32"/>
  <c r="BF366" i="32"/>
  <c r="BF367" i="32"/>
  <c r="BF368" i="32"/>
  <c r="BF369" i="32"/>
  <c r="BF370" i="32"/>
  <c r="BF371" i="32"/>
  <c r="BF372" i="32"/>
  <c r="BF373" i="32"/>
  <c r="BF374" i="32"/>
  <c r="BF375" i="32"/>
  <c r="BF376" i="32"/>
  <c r="BF377" i="32"/>
  <c r="BF378" i="32"/>
  <c r="BF379" i="32"/>
  <c r="BF380" i="32"/>
  <c r="BF381" i="32"/>
  <c r="BF382" i="32"/>
  <c r="BF383" i="32"/>
  <c r="BF384" i="32"/>
  <c r="BF385" i="32"/>
  <c r="BF386" i="32"/>
  <c r="BW19" i="32"/>
  <c r="BW20" i="32"/>
  <c r="BW21" i="32"/>
  <c r="BI4" i="44"/>
  <c r="BI5" i="44"/>
  <c r="BI6" i="44"/>
  <c r="BI7" i="44"/>
  <c r="BI8" i="44"/>
  <c r="BI9" i="44"/>
  <c r="BI10" i="44"/>
  <c r="BI11" i="44"/>
  <c r="BI12" i="44"/>
  <c r="BI13" i="44"/>
  <c r="BI14" i="44"/>
  <c r="BI15" i="44"/>
  <c r="BI16" i="44"/>
  <c r="BI17" i="44"/>
  <c r="BI18" i="44"/>
  <c r="BI19" i="44"/>
  <c r="BI20" i="44"/>
  <c r="BI21" i="44"/>
  <c r="BI22" i="44"/>
  <c r="BI23" i="44"/>
  <c r="BI24" i="44"/>
  <c r="BI25" i="44"/>
  <c r="BI26" i="44"/>
  <c r="BI27" i="44"/>
  <c r="BI28" i="44"/>
  <c r="BI29" i="44"/>
  <c r="DQ19" i="32"/>
  <c r="DQ4" i="32"/>
  <c r="DQ5" i="32"/>
  <c r="DQ6" i="32"/>
  <c r="DQ7" i="32"/>
  <c r="DQ8" i="32"/>
  <c r="DQ9" i="32"/>
  <c r="DQ10" i="32"/>
  <c r="DQ11" i="32"/>
  <c r="DQ12" i="32"/>
  <c r="DQ13" i="32"/>
  <c r="DQ14" i="32"/>
  <c r="DQ15" i="32"/>
  <c r="DQ16" i="32"/>
  <c r="DQ17" i="32"/>
  <c r="DQ18" i="32"/>
  <c r="DQ20" i="32"/>
  <c r="DQ21" i="32"/>
  <c r="DQ22" i="32"/>
  <c r="DQ23" i="32"/>
  <c r="DQ24" i="32"/>
  <c r="DQ25" i="32"/>
  <c r="DQ26" i="32"/>
  <c r="DQ27" i="32"/>
  <c r="DQ28" i="32"/>
  <c r="DQ29" i="32"/>
  <c r="DQ30" i="32"/>
  <c r="DQ31" i="32"/>
  <c r="DQ32" i="32"/>
  <c r="DQ33" i="32"/>
  <c r="DQ34" i="32"/>
  <c r="DQ35" i="32"/>
  <c r="DQ36" i="32"/>
  <c r="DQ37" i="32"/>
  <c r="DQ38" i="32"/>
  <c r="DQ39" i="32"/>
  <c r="DQ40" i="32"/>
  <c r="DQ41" i="32"/>
  <c r="DQ42" i="32"/>
  <c r="DQ43" i="32"/>
  <c r="DQ44" i="32"/>
  <c r="DQ45" i="32"/>
  <c r="DQ46" i="32"/>
  <c r="DQ47" i="32"/>
  <c r="DQ48" i="32"/>
  <c r="DQ49" i="32"/>
  <c r="DQ50" i="32"/>
  <c r="DQ51" i="32"/>
  <c r="DQ52" i="32"/>
  <c r="DQ53" i="32"/>
  <c r="DQ54" i="32"/>
  <c r="DQ55" i="32"/>
  <c r="DQ56" i="32"/>
  <c r="DQ57" i="32"/>
  <c r="DQ58" i="32"/>
  <c r="DQ59" i="32"/>
  <c r="DQ60" i="32"/>
  <c r="DQ61" i="32"/>
  <c r="DQ62" i="32"/>
  <c r="DQ63" i="32"/>
  <c r="DQ64" i="32"/>
  <c r="DQ65" i="32"/>
  <c r="DQ66" i="32"/>
  <c r="DQ67" i="32"/>
  <c r="DQ68" i="32"/>
  <c r="DQ69" i="32"/>
  <c r="DQ70" i="32"/>
  <c r="DQ71" i="32"/>
  <c r="DQ72" i="32"/>
  <c r="DQ73" i="32"/>
  <c r="DQ74" i="32"/>
  <c r="DQ75" i="32"/>
  <c r="DQ76" i="32"/>
  <c r="DQ77" i="32"/>
  <c r="DQ78" i="32"/>
  <c r="DQ79" i="32"/>
  <c r="DQ80" i="32"/>
  <c r="DQ81" i="32"/>
  <c r="DQ82" i="32"/>
  <c r="DQ83" i="32"/>
  <c r="DQ84" i="32"/>
  <c r="DQ85" i="32"/>
  <c r="DQ86" i="32"/>
  <c r="DQ87" i="32"/>
  <c r="DQ88" i="32"/>
  <c r="DQ89" i="32"/>
  <c r="DQ90" i="32"/>
  <c r="DQ91" i="32"/>
  <c r="DQ92" i="32"/>
  <c r="DQ93" i="32"/>
  <c r="DQ94" i="32"/>
  <c r="DQ95" i="32"/>
  <c r="DQ96" i="32"/>
  <c r="DQ97" i="32"/>
  <c r="DQ98" i="32"/>
  <c r="DQ99" i="32"/>
  <c r="DQ100" i="32"/>
  <c r="DQ101" i="32"/>
  <c r="DQ102" i="32"/>
  <c r="DQ103" i="32"/>
  <c r="DQ104" i="32"/>
  <c r="DQ105" i="32"/>
  <c r="DQ106" i="32"/>
  <c r="DQ107" i="32"/>
  <c r="DQ108" i="32"/>
  <c r="DQ109" i="32"/>
  <c r="DQ110" i="32"/>
  <c r="DQ111" i="32"/>
  <c r="DQ112" i="32"/>
  <c r="DQ113" i="32"/>
  <c r="DQ114" i="32"/>
  <c r="DQ115" i="32"/>
  <c r="DQ116" i="32"/>
  <c r="DQ117" i="32"/>
  <c r="DQ118" i="32"/>
  <c r="DQ119" i="32"/>
  <c r="DQ120" i="32"/>
  <c r="DQ121" i="32"/>
  <c r="DQ122" i="32"/>
  <c r="DQ123" i="32"/>
  <c r="DQ124" i="32"/>
  <c r="DQ125" i="32"/>
  <c r="DQ126" i="32"/>
  <c r="DQ127" i="32"/>
  <c r="DQ128" i="32"/>
  <c r="DQ129" i="32"/>
  <c r="DQ130" i="32"/>
  <c r="DQ131" i="32"/>
  <c r="DQ132" i="32"/>
  <c r="DQ133" i="32"/>
  <c r="DQ134" i="32"/>
  <c r="DQ135" i="32"/>
  <c r="DQ136" i="32"/>
  <c r="DQ137" i="32"/>
  <c r="DQ138" i="32"/>
  <c r="DQ139" i="32"/>
  <c r="DQ140" i="32"/>
  <c r="DQ141" i="32"/>
  <c r="DQ142" i="32"/>
  <c r="DQ143" i="32"/>
  <c r="DQ144" i="32"/>
  <c r="DQ145" i="32"/>
  <c r="DQ146" i="32"/>
  <c r="DQ147" i="32"/>
  <c r="DQ148" i="32"/>
  <c r="DQ149" i="32"/>
  <c r="DQ150" i="32"/>
  <c r="DQ151" i="32"/>
  <c r="DQ152" i="32"/>
  <c r="DQ153" i="32"/>
  <c r="DQ154" i="32"/>
  <c r="DQ155" i="32"/>
  <c r="DQ156" i="32"/>
  <c r="DQ157" i="32"/>
  <c r="DQ158" i="32"/>
  <c r="DQ159" i="32"/>
  <c r="DQ160" i="32"/>
  <c r="DQ161" i="32"/>
  <c r="DQ162" i="32"/>
  <c r="DQ163" i="32"/>
  <c r="DQ164" i="32"/>
  <c r="DQ165" i="32"/>
  <c r="DQ166" i="32"/>
  <c r="DQ167" i="32"/>
  <c r="DQ168" i="32"/>
  <c r="DQ169" i="32"/>
  <c r="DQ170" i="32"/>
  <c r="DQ171" i="32"/>
  <c r="DQ172" i="32"/>
  <c r="DQ173" i="32"/>
  <c r="DQ174" i="32"/>
  <c r="DQ175" i="32"/>
  <c r="DQ176" i="32"/>
  <c r="DQ177" i="32"/>
  <c r="DQ178" i="32"/>
  <c r="DQ179" i="32"/>
  <c r="DQ180" i="32"/>
  <c r="DQ181" i="32"/>
  <c r="DQ182" i="32"/>
  <c r="DQ183" i="32"/>
  <c r="DQ184" i="32"/>
  <c r="DQ185" i="32"/>
  <c r="DQ186" i="32"/>
  <c r="DQ187" i="32"/>
  <c r="DQ188" i="32"/>
  <c r="DQ189" i="32"/>
  <c r="DQ190" i="32"/>
  <c r="DQ191" i="32"/>
  <c r="DQ192" i="32"/>
  <c r="DQ193" i="32"/>
  <c r="DQ194" i="32"/>
  <c r="DQ195" i="32"/>
  <c r="DQ196" i="32"/>
  <c r="DQ197" i="32"/>
  <c r="DQ198" i="32"/>
  <c r="DQ199" i="32"/>
  <c r="DQ200" i="32"/>
  <c r="DQ201" i="32"/>
  <c r="DQ202" i="32"/>
  <c r="DQ203" i="32"/>
  <c r="DQ204" i="32"/>
  <c r="DQ205" i="32"/>
  <c r="DQ206" i="32"/>
  <c r="DQ207" i="32"/>
  <c r="DQ208" i="32"/>
  <c r="DQ209" i="32"/>
  <c r="DQ210" i="32"/>
  <c r="DQ211" i="32"/>
  <c r="DQ212" i="32"/>
  <c r="DQ213" i="32"/>
  <c r="DQ214" i="32"/>
  <c r="DQ215" i="32"/>
  <c r="DQ216" i="32"/>
  <c r="DQ217" i="32"/>
  <c r="DQ218" i="32"/>
  <c r="DQ219" i="32"/>
  <c r="DQ220" i="32"/>
  <c r="DQ221" i="32"/>
  <c r="DQ222" i="32"/>
  <c r="DQ223" i="32"/>
  <c r="DQ224" i="32"/>
  <c r="DQ225" i="32"/>
  <c r="DQ226" i="32"/>
  <c r="DQ227" i="32"/>
  <c r="DQ228" i="32"/>
  <c r="DQ229" i="32"/>
  <c r="DQ230" i="32"/>
  <c r="DQ231" i="32"/>
  <c r="DQ232" i="32"/>
  <c r="DQ233" i="32"/>
  <c r="DQ234" i="32"/>
  <c r="DQ235" i="32"/>
  <c r="DQ236" i="32"/>
  <c r="DQ237" i="32"/>
  <c r="DQ238" i="32"/>
  <c r="DQ239" i="32"/>
  <c r="DQ240" i="32"/>
  <c r="DQ241" i="32"/>
  <c r="DQ242" i="32"/>
  <c r="DQ243" i="32"/>
  <c r="DQ244" i="32"/>
  <c r="DQ245" i="32"/>
  <c r="DQ246" i="32"/>
  <c r="DQ247" i="32"/>
  <c r="DQ248" i="32"/>
  <c r="DQ249" i="32"/>
  <c r="DQ250" i="32"/>
  <c r="DQ251" i="32"/>
  <c r="DQ252" i="32"/>
  <c r="DQ253" i="32"/>
  <c r="DQ254" i="32"/>
  <c r="DQ255" i="32"/>
  <c r="DQ256" i="32"/>
  <c r="DQ257" i="32"/>
  <c r="DQ258" i="32"/>
  <c r="DQ259" i="32"/>
  <c r="DQ260" i="32"/>
  <c r="DQ261" i="32"/>
  <c r="DQ262" i="32"/>
  <c r="DQ263" i="32"/>
  <c r="DQ264" i="32"/>
  <c r="DQ265" i="32"/>
  <c r="DQ266" i="32"/>
  <c r="DQ267" i="32"/>
  <c r="DQ268" i="32"/>
  <c r="DQ269" i="32"/>
  <c r="DQ270" i="32"/>
  <c r="DQ271" i="32"/>
  <c r="DQ272" i="32"/>
  <c r="DQ273" i="32"/>
  <c r="DQ274" i="32"/>
  <c r="DQ275" i="32"/>
  <c r="DQ276" i="32"/>
  <c r="DQ277" i="32"/>
  <c r="DQ278" i="32"/>
  <c r="DQ279" i="32"/>
  <c r="DQ280" i="32"/>
  <c r="DQ281" i="32"/>
  <c r="DQ282" i="32"/>
  <c r="DQ283" i="32"/>
  <c r="DQ284" i="32"/>
  <c r="DQ285" i="32"/>
  <c r="DQ286" i="32"/>
  <c r="DQ287" i="32"/>
  <c r="DQ288" i="32"/>
  <c r="DQ289" i="32"/>
  <c r="DQ290" i="32"/>
  <c r="DQ291" i="32"/>
  <c r="DQ292" i="32"/>
  <c r="DQ293" i="32"/>
  <c r="DQ294" i="32"/>
  <c r="DQ295" i="32"/>
  <c r="DQ296" i="32"/>
  <c r="DQ297" i="32"/>
  <c r="DQ298" i="32"/>
  <c r="DQ299" i="32"/>
  <c r="DQ300" i="32"/>
  <c r="DQ301" i="32"/>
  <c r="DQ302" i="32"/>
  <c r="DQ303" i="32"/>
  <c r="DQ304" i="32"/>
  <c r="DQ305" i="32"/>
  <c r="DQ306" i="32"/>
  <c r="DQ307" i="32"/>
  <c r="DQ308" i="32"/>
  <c r="DQ309" i="32"/>
  <c r="DQ310" i="32"/>
  <c r="DQ311" i="32"/>
  <c r="DQ312" i="32"/>
  <c r="DQ313" i="32"/>
  <c r="DQ314" i="32"/>
  <c r="DQ315" i="32"/>
  <c r="DQ316" i="32"/>
  <c r="DQ317" i="32"/>
  <c r="DQ318" i="32"/>
  <c r="DQ319" i="32"/>
  <c r="DQ320" i="32"/>
  <c r="DQ321" i="32"/>
  <c r="DQ322" i="32"/>
  <c r="DQ323" i="32"/>
  <c r="DQ324" i="32"/>
  <c r="DQ325" i="32"/>
  <c r="DQ326" i="32"/>
  <c r="DQ327" i="32"/>
  <c r="DQ328" i="32"/>
  <c r="DQ329" i="32"/>
  <c r="DQ330" i="32"/>
  <c r="DQ331" i="32"/>
  <c r="DQ332" i="32"/>
  <c r="DQ333" i="32"/>
  <c r="DQ334" i="32"/>
  <c r="DQ335" i="32"/>
  <c r="DQ336" i="32"/>
  <c r="DQ337" i="32"/>
  <c r="DQ338" i="32"/>
  <c r="DQ339" i="32"/>
  <c r="DQ340" i="32"/>
  <c r="DQ341" i="32"/>
  <c r="DQ342" i="32"/>
  <c r="DQ343" i="32"/>
  <c r="DQ344" i="32"/>
  <c r="DQ345" i="32"/>
  <c r="DQ346" i="32"/>
  <c r="DQ347" i="32"/>
  <c r="DQ348" i="32"/>
  <c r="DQ349" i="32"/>
  <c r="DQ350" i="32"/>
  <c r="DQ351" i="32"/>
  <c r="DQ352" i="32"/>
  <c r="DQ353" i="32"/>
  <c r="DQ354" i="32"/>
  <c r="DQ355" i="32"/>
  <c r="DQ356" i="32"/>
  <c r="DQ357" i="32"/>
  <c r="DQ358" i="32"/>
  <c r="DQ359" i="32"/>
  <c r="DQ360" i="32"/>
  <c r="DQ361" i="32"/>
  <c r="DQ362" i="32"/>
  <c r="DQ363" i="32"/>
  <c r="DQ364" i="32"/>
  <c r="DQ365" i="32"/>
  <c r="DQ366" i="32"/>
  <c r="DQ367" i="32"/>
  <c r="DQ368" i="32"/>
  <c r="DQ369" i="32"/>
  <c r="DQ370" i="32"/>
  <c r="DQ371" i="32"/>
  <c r="DQ372" i="32"/>
  <c r="DQ373" i="32"/>
  <c r="DQ374" i="32"/>
  <c r="DQ375" i="32"/>
  <c r="DQ376" i="32"/>
  <c r="DQ377" i="32"/>
  <c r="DQ378" i="32"/>
  <c r="DQ379" i="32"/>
  <c r="DQ380" i="32"/>
  <c r="DQ381" i="32"/>
  <c r="DQ382" i="32"/>
  <c r="DQ383" i="32"/>
  <c r="DQ384" i="32"/>
  <c r="DQ385" i="32"/>
  <c r="DQ386" i="32"/>
  <c r="V4" i="32"/>
  <c r="V5" i="32"/>
  <c r="V6" i="32"/>
  <c r="V7" i="32"/>
  <c r="V8" i="32"/>
  <c r="V9" i="32"/>
  <c r="V10" i="32"/>
  <c r="V11" i="32"/>
  <c r="V12" i="32"/>
  <c r="V13" i="32"/>
  <c r="V14" i="32"/>
  <c r="V15" i="32"/>
  <c r="V16" i="32"/>
  <c r="V17" i="32"/>
  <c r="V18" i="32"/>
  <c r="V19" i="32"/>
  <c r="V20" i="32"/>
  <c r="V21" i="32"/>
  <c r="V22" i="32"/>
  <c r="V23" i="32"/>
  <c r="V24" i="32"/>
  <c r="V25" i="32"/>
  <c r="V26" i="32"/>
  <c r="V27" i="32"/>
  <c r="V28" i="32"/>
  <c r="V29" i="32"/>
  <c r="V30" i="32"/>
  <c r="V31" i="32"/>
  <c r="V32" i="32"/>
  <c r="V33" i="32"/>
  <c r="V34" i="32"/>
  <c r="V35" i="32"/>
  <c r="V36" i="32"/>
  <c r="V37" i="32"/>
  <c r="V38" i="32"/>
  <c r="V39" i="32"/>
  <c r="V40" i="32"/>
  <c r="V41" i="32"/>
  <c r="V42" i="32"/>
  <c r="V43" i="32"/>
  <c r="V44" i="32"/>
  <c r="V45" i="32"/>
  <c r="V46" i="32"/>
  <c r="V47" i="32"/>
  <c r="V48" i="32"/>
  <c r="V49" i="32"/>
  <c r="V50" i="32"/>
  <c r="V51" i="32"/>
  <c r="V52" i="32"/>
  <c r="V53" i="32"/>
  <c r="V54" i="32"/>
  <c r="V55" i="32"/>
  <c r="V56" i="32"/>
  <c r="V57" i="32"/>
  <c r="V58" i="32"/>
  <c r="V59" i="32"/>
  <c r="V60" i="32"/>
  <c r="V61" i="32"/>
  <c r="V62" i="32"/>
  <c r="V63" i="32"/>
  <c r="V64" i="32"/>
  <c r="V65" i="32"/>
  <c r="V66" i="32"/>
  <c r="V67" i="32"/>
  <c r="V68" i="32"/>
  <c r="V69" i="32"/>
  <c r="V70" i="32"/>
  <c r="V71" i="32"/>
  <c r="V72" i="32"/>
  <c r="V73" i="32"/>
  <c r="V74" i="32"/>
  <c r="V75" i="32"/>
  <c r="V76" i="32"/>
  <c r="V77" i="32"/>
  <c r="V78" i="32"/>
  <c r="V79" i="32"/>
  <c r="V80" i="32"/>
  <c r="V81" i="32"/>
  <c r="V82" i="32"/>
  <c r="V83" i="32"/>
  <c r="V84" i="32"/>
  <c r="V85" i="32"/>
  <c r="V86" i="32"/>
  <c r="V87" i="32"/>
  <c r="V88" i="32"/>
  <c r="V89" i="32"/>
  <c r="V90" i="32"/>
  <c r="V91" i="32"/>
  <c r="V92" i="32"/>
  <c r="V93" i="32"/>
  <c r="V94" i="32"/>
  <c r="V95" i="32"/>
  <c r="V96" i="32"/>
  <c r="V97" i="32"/>
  <c r="V98" i="32"/>
  <c r="V99" i="32"/>
  <c r="V100" i="32"/>
  <c r="V101" i="32"/>
  <c r="V102" i="32"/>
  <c r="V103" i="32"/>
  <c r="V104" i="32"/>
  <c r="V105" i="32"/>
  <c r="V106" i="32"/>
  <c r="V107" i="32"/>
  <c r="V108" i="32"/>
  <c r="V109" i="32"/>
  <c r="V110" i="32"/>
  <c r="V111" i="32"/>
  <c r="V112" i="32"/>
  <c r="V113" i="32"/>
  <c r="V114" i="32"/>
  <c r="V115" i="32"/>
  <c r="V116" i="32"/>
  <c r="V117" i="32"/>
  <c r="V118" i="32"/>
  <c r="V119" i="32"/>
  <c r="V120" i="32"/>
  <c r="V121" i="32"/>
  <c r="V122" i="32"/>
  <c r="V123" i="32"/>
  <c r="V124" i="32"/>
  <c r="V125" i="32"/>
  <c r="V126" i="32"/>
  <c r="V127" i="32"/>
  <c r="V128" i="32"/>
  <c r="V129" i="32"/>
  <c r="V130" i="32"/>
  <c r="V131" i="32"/>
  <c r="V132" i="32"/>
  <c r="V133" i="32"/>
  <c r="V134" i="32"/>
  <c r="V135" i="32"/>
  <c r="V136" i="32"/>
  <c r="V137" i="32"/>
  <c r="V138" i="32"/>
  <c r="V139" i="32"/>
  <c r="V140" i="32"/>
  <c r="V141" i="32"/>
  <c r="V142" i="32"/>
  <c r="V143" i="32"/>
  <c r="V144" i="32"/>
  <c r="V145" i="32"/>
  <c r="V146" i="32"/>
  <c r="V147" i="32"/>
  <c r="V148" i="32"/>
  <c r="V149" i="32"/>
  <c r="V150" i="32"/>
  <c r="V151" i="32"/>
  <c r="V152" i="32"/>
  <c r="V153" i="32"/>
  <c r="V154" i="32"/>
  <c r="V155" i="32"/>
  <c r="V156" i="32"/>
  <c r="V157" i="32"/>
  <c r="V158" i="32"/>
  <c r="V159" i="32"/>
  <c r="V160" i="32"/>
  <c r="V161" i="32"/>
  <c r="V162" i="32"/>
  <c r="V163" i="32"/>
  <c r="V164" i="32"/>
  <c r="V165" i="32"/>
  <c r="V166" i="32"/>
  <c r="V167" i="32"/>
  <c r="V168" i="32"/>
  <c r="V169" i="32"/>
  <c r="V170" i="32"/>
  <c r="V171" i="32"/>
  <c r="V172" i="32"/>
  <c r="V173" i="32"/>
  <c r="V174" i="32"/>
  <c r="V175" i="32"/>
  <c r="V176" i="32"/>
  <c r="V177" i="32"/>
  <c r="V178" i="32"/>
  <c r="V179" i="32"/>
  <c r="V180" i="32"/>
  <c r="V181" i="32"/>
  <c r="V182" i="32"/>
  <c r="V183" i="32"/>
  <c r="V184" i="32"/>
  <c r="V185" i="32"/>
  <c r="V186" i="32"/>
  <c r="V187" i="32"/>
  <c r="V188" i="32"/>
  <c r="V189" i="32"/>
  <c r="V190" i="32"/>
  <c r="V191" i="32"/>
  <c r="V192" i="32"/>
  <c r="V193" i="32"/>
  <c r="V194" i="32"/>
  <c r="V195" i="32"/>
  <c r="V196" i="32"/>
  <c r="V197" i="32"/>
  <c r="V198" i="32"/>
  <c r="V199" i="32"/>
  <c r="V200" i="32"/>
  <c r="V201" i="32"/>
  <c r="V202" i="32"/>
  <c r="V203" i="32"/>
  <c r="V204" i="32"/>
  <c r="V205" i="32"/>
  <c r="V206" i="32"/>
  <c r="V207" i="32"/>
  <c r="V208" i="32"/>
  <c r="V209" i="32"/>
  <c r="V210" i="32"/>
  <c r="V211" i="32"/>
  <c r="V212" i="32"/>
  <c r="V213" i="32"/>
  <c r="V214" i="32"/>
  <c r="V215" i="32"/>
  <c r="V216" i="32"/>
  <c r="V217" i="32"/>
  <c r="V218" i="32"/>
  <c r="V219" i="32"/>
  <c r="V220" i="32"/>
  <c r="V221" i="32"/>
  <c r="V222" i="32"/>
  <c r="V223" i="32"/>
  <c r="V224" i="32"/>
  <c r="V225" i="32"/>
  <c r="V226" i="32"/>
  <c r="V227" i="32"/>
  <c r="V228" i="32"/>
  <c r="V229" i="32"/>
  <c r="V230" i="32"/>
  <c r="V231" i="32"/>
  <c r="V232" i="32"/>
  <c r="V233" i="32"/>
  <c r="V234" i="32"/>
  <c r="V235" i="32"/>
  <c r="V236" i="32"/>
  <c r="V237" i="32"/>
  <c r="V238" i="32"/>
  <c r="V239" i="32"/>
  <c r="V240" i="32"/>
  <c r="V241" i="32"/>
  <c r="V242" i="32"/>
  <c r="V243" i="32"/>
  <c r="V244" i="32"/>
  <c r="V245" i="32"/>
  <c r="V246" i="32"/>
  <c r="V247" i="32"/>
  <c r="V248" i="32"/>
  <c r="V249" i="32"/>
  <c r="V250" i="32"/>
  <c r="V251" i="32"/>
  <c r="V252" i="32"/>
  <c r="V253" i="32"/>
  <c r="V254" i="32"/>
  <c r="V255" i="32"/>
  <c r="V256" i="32"/>
  <c r="V257" i="32"/>
  <c r="V258" i="32"/>
  <c r="V259" i="32"/>
  <c r="V260" i="32"/>
  <c r="V261" i="32"/>
  <c r="V262" i="32"/>
  <c r="V263" i="32"/>
  <c r="V264" i="32"/>
  <c r="V265" i="32"/>
  <c r="V266" i="32"/>
  <c r="V267" i="32"/>
  <c r="V268" i="32"/>
  <c r="V269" i="32"/>
  <c r="V270" i="32"/>
  <c r="V271" i="32"/>
  <c r="V272" i="32"/>
  <c r="V273" i="32"/>
  <c r="V274" i="32"/>
  <c r="V275" i="32"/>
  <c r="V276" i="32"/>
  <c r="V277" i="32"/>
  <c r="V278" i="32"/>
  <c r="V279" i="32"/>
  <c r="V280" i="32"/>
  <c r="V281" i="32"/>
  <c r="V282" i="32"/>
  <c r="V283" i="32"/>
  <c r="V284" i="32"/>
  <c r="V285" i="32"/>
  <c r="V286" i="32"/>
  <c r="V287" i="32"/>
  <c r="V288" i="32"/>
  <c r="V289" i="32"/>
  <c r="V290" i="32"/>
  <c r="V291" i="32"/>
  <c r="V292" i="32"/>
  <c r="V293" i="32"/>
  <c r="V294" i="32"/>
  <c r="V295" i="32"/>
  <c r="V296" i="32"/>
  <c r="V297" i="32"/>
  <c r="V298" i="32"/>
  <c r="V299" i="32"/>
  <c r="V300" i="32"/>
  <c r="V301" i="32"/>
  <c r="V302" i="32"/>
  <c r="V303" i="32"/>
  <c r="V304" i="32"/>
  <c r="V305" i="32"/>
  <c r="V306" i="32"/>
  <c r="V307" i="32"/>
  <c r="V308" i="32"/>
  <c r="V309" i="32"/>
  <c r="V310" i="32"/>
  <c r="V311" i="32"/>
  <c r="V312" i="32"/>
  <c r="V313" i="32"/>
  <c r="V314" i="32"/>
  <c r="V315" i="32"/>
  <c r="V316" i="32"/>
  <c r="V317" i="32"/>
  <c r="V318" i="32"/>
  <c r="V319" i="32"/>
  <c r="V320" i="32"/>
  <c r="V321" i="32"/>
  <c r="V322" i="32"/>
  <c r="V323" i="32"/>
  <c r="V324" i="32"/>
  <c r="V325" i="32"/>
  <c r="V326" i="32"/>
  <c r="V327" i="32"/>
  <c r="V328" i="32"/>
  <c r="V329" i="32"/>
  <c r="V330" i="32"/>
  <c r="V331" i="32"/>
  <c r="V332" i="32"/>
  <c r="V333" i="32"/>
  <c r="V334" i="32"/>
  <c r="V335" i="32"/>
  <c r="V336" i="32"/>
  <c r="V337" i="32"/>
  <c r="V338" i="32"/>
  <c r="V339" i="32"/>
  <c r="V340" i="32"/>
  <c r="V341" i="32"/>
  <c r="V342" i="32"/>
  <c r="V343" i="32"/>
  <c r="V344" i="32"/>
  <c r="V345" i="32"/>
  <c r="V346" i="32"/>
  <c r="V347" i="32"/>
  <c r="V348" i="32"/>
  <c r="V349" i="32"/>
  <c r="V350" i="32"/>
  <c r="V351" i="32"/>
  <c r="V352" i="32"/>
  <c r="V353" i="32"/>
  <c r="V354" i="32"/>
  <c r="V355" i="32"/>
  <c r="V356" i="32"/>
  <c r="V357" i="32"/>
  <c r="V358" i="32"/>
  <c r="V359" i="32"/>
  <c r="V360" i="32"/>
  <c r="V361" i="32"/>
  <c r="V362" i="32"/>
  <c r="V363" i="32"/>
  <c r="V364" i="32"/>
  <c r="V365" i="32"/>
  <c r="V366" i="32"/>
  <c r="V367" i="32"/>
  <c r="V368" i="32"/>
  <c r="V369" i="32"/>
  <c r="V370" i="32"/>
  <c r="V371" i="32"/>
  <c r="V372" i="32"/>
  <c r="V373" i="32"/>
  <c r="V374" i="32"/>
  <c r="V375" i="32"/>
  <c r="V376" i="32"/>
  <c r="V377" i="32"/>
  <c r="V378" i="32"/>
  <c r="V379" i="32"/>
  <c r="V380" i="32"/>
  <c r="V381" i="32"/>
  <c r="V382" i="32"/>
  <c r="V383" i="32"/>
  <c r="V384" i="32"/>
  <c r="V385" i="32"/>
  <c r="V386" i="32"/>
  <c r="V3" i="32"/>
  <c r="E14" i="46"/>
  <c r="BW3" i="32"/>
  <c r="BW5" i="32"/>
  <c r="BW6" i="32"/>
  <c r="BW7" i="32"/>
  <c r="BW8" i="32"/>
  <c r="BW9" i="32"/>
  <c r="BW10" i="32"/>
  <c r="BW11" i="32"/>
  <c r="BW13" i="32"/>
  <c r="BW14" i="32"/>
  <c r="BW15" i="32"/>
  <c r="BW16" i="32"/>
  <c r="BW17" i="32"/>
  <c r="BW18" i="32"/>
  <c r="BW23" i="32"/>
  <c r="BW25" i="32"/>
  <c r="BW26" i="32"/>
  <c r="BW27" i="32"/>
  <c r="BW29" i="32"/>
  <c r="BW30" i="32"/>
  <c r="BW31" i="32"/>
  <c r="BW32" i="32"/>
  <c r="BW33" i="32"/>
  <c r="BW34" i="32"/>
  <c r="BW35" i="32"/>
  <c r="BW36" i="32"/>
  <c r="BW37" i="32"/>
  <c r="BW38" i="32"/>
  <c r="BW39" i="32"/>
  <c r="BW41" i="32"/>
  <c r="BW42" i="32"/>
  <c r="BW43" i="32"/>
  <c r="BW45" i="32"/>
  <c r="BW46" i="32"/>
  <c r="BW47" i="32"/>
  <c r="BW49" i="32"/>
  <c r="BW50" i="32"/>
  <c r="BU51" i="32"/>
  <c r="BW51" i="32" s="1"/>
  <c r="BU52" i="32"/>
  <c r="BW52" i="32"/>
  <c r="BU53" i="32"/>
  <c r="BW53" i="32" s="1"/>
  <c r="BU54" i="32"/>
  <c r="BW54" i="32" s="1"/>
  <c r="BU55" i="32"/>
  <c r="BW55" i="32" s="1"/>
  <c r="BU56" i="32"/>
  <c r="BW56" i="32" s="1"/>
  <c r="BU57" i="32"/>
  <c r="BW57" i="32" s="1"/>
  <c r="BU58" i="32"/>
  <c r="BW58" i="32" s="1"/>
  <c r="BU59" i="32"/>
  <c r="BW59" i="32" s="1"/>
  <c r="BU60" i="32"/>
  <c r="BW60" i="32"/>
  <c r="BU61" i="32"/>
  <c r="BW61" i="32" s="1"/>
  <c r="BU62" i="32"/>
  <c r="BW62" i="32" s="1"/>
  <c r="BU63" i="32"/>
  <c r="BW63" i="32" s="1"/>
  <c r="BU64" i="32"/>
  <c r="BW64" i="32" s="1"/>
  <c r="BU65" i="32"/>
  <c r="BW65" i="32" s="1"/>
  <c r="BU66" i="32"/>
  <c r="BW66" i="32" s="1"/>
  <c r="BU67" i="32"/>
  <c r="BW67" i="32" s="1"/>
  <c r="BU68" i="32"/>
  <c r="BW68" i="32"/>
  <c r="BU69" i="32"/>
  <c r="BW69" i="32" s="1"/>
  <c r="BU70" i="32"/>
  <c r="BW70" i="32" s="1"/>
  <c r="BU71" i="32"/>
  <c r="BW71" i="32" s="1"/>
  <c r="BU72" i="32"/>
  <c r="BW72" i="32" s="1"/>
  <c r="BU73" i="32"/>
  <c r="BW73" i="32" s="1"/>
  <c r="BU74" i="32"/>
  <c r="BW74" i="32" s="1"/>
  <c r="BU75" i="32"/>
  <c r="BW75" i="32" s="1"/>
  <c r="BU76" i="32"/>
  <c r="BW76" i="32"/>
  <c r="BU77" i="32"/>
  <c r="BW77" i="32" s="1"/>
  <c r="BU78" i="32"/>
  <c r="BW78" i="32" s="1"/>
  <c r="BU79" i="32"/>
  <c r="BW79" i="32" s="1"/>
  <c r="BU80" i="32"/>
  <c r="BW80" i="32" s="1"/>
  <c r="BU81" i="32"/>
  <c r="BW81" i="32" s="1"/>
  <c r="BU82" i="32"/>
  <c r="BW82" i="32" s="1"/>
  <c r="BU83" i="32"/>
  <c r="BW83" i="32" s="1"/>
  <c r="BU84" i="32"/>
  <c r="BW84" i="32"/>
  <c r="BU85" i="32"/>
  <c r="BW85" i="32" s="1"/>
  <c r="BU86" i="32"/>
  <c r="BW86" i="32" s="1"/>
  <c r="BU87" i="32"/>
  <c r="BW87" i="32" s="1"/>
  <c r="BU88" i="32"/>
  <c r="BW88" i="32" s="1"/>
  <c r="BU89" i="32"/>
  <c r="BW89" i="32" s="1"/>
  <c r="BU90" i="32"/>
  <c r="BW90" i="32" s="1"/>
  <c r="BU91" i="32"/>
  <c r="BW91" i="32" s="1"/>
  <c r="BU92" i="32"/>
  <c r="BW92" i="32"/>
  <c r="BU93" i="32"/>
  <c r="BW93" i="32" s="1"/>
  <c r="BU94" i="32"/>
  <c r="BW94" i="32" s="1"/>
  <c r="BU95" i="32"/>
  <c r="BW95" i="32" s="1"/>
  <c r="BU96" i="32"/>
  <c r="BW96" i="32" s="1"/>
  <c r="BU97" i="32"/>
  <c r="BW97" i="32" s="1"/>
  <c r="BU98" i="32"/>
  <c r="BW98" i="32" s="1"/>
  <c r="BU99" i="32"/>
  <c r="BW99" i="32" s="1"/>
  <c r="BU100" i="32"/>
  <c r="BW100" i="32"/>
  <c r="BU101" i="32"/>
  <c r="BW101" i="32" s="1"/>
  <c r="BU102" i="32"/>
  <c r="BW102" i="32" s="1"/>
  <c r="BU103" i="32"/>
  <c r="BW103" i="32" s="1"/>
  <c r="BU104" i="32"/>
  <c r="BW104" i="32" s="1"/>
  <c r="BU105" i="32"/>
  <c r="BW105" i="32"/>
  <c r="BU106" i="32"/>
  <c r="BW106" i="32" s="1"/>
  <c r="BU107" i="32"/>
  <c r="BW107" i="32"/>
  <c r="BU108" i="32"/>
  <c r="BW108" i="32" s="1"/>
  <c r="BU109" i="32"/>
  <c r="BW109" i="32"/>
  <c r="BU110" i="32"/>
  <c r="BW110" i="32" s="1"/>
  <c r="BU111" i="32"/>
  <c r="BW111" i="32"/>
  <c r="BU112" i="32"/>
  <c r="BW112" i="32" s="1"/>
  <c r="BU113" i="32"/>
  <c r="BW113" i="32"/>
  <c r="BU114" i="32"/>
  <c r="BW114" i="32" s="1"/>
  <c r="BU115" i="32"/>
  <c r="BW115" i="32"/>
  <c r="BU116" i="32"/>
  <c r="BW116" i="32" s="1"/>
  <c r="BU117" i="32"/>
  <c r="BW117" i="32"/>
  <c r="BU118" i="32"/>
  <c r="BW118" i="32" s="1"/>
  <c r="BU119" i="32"/>
  <c r="BW119" i="32"/>
  <c r="BU120" i="32"/>
  <c r="BW120" i="32" s="1"/>
  <c r="BU121" i="32"/>
  <c r="BW121" i="32"/>
  <c r="BU122" i="32"/>
  <c r="BW122" i="32" s="1"/>
  <c r="BU123" i="32"/>
  <c r="BW123" i="32"/>
  <c r="BU124" i="32"/>
  <c r="BW124" i="32" s="1"/>
  <c r="BU125" i="32"/>
  <c r="BW125" i="32"/>
  <c r="BU126" i="32"/>
  <c r="BW126" i="32" s="1"/>
  <c r="BU127" i="32"/>
  <c r="BW127" i="32"/>
  <c r="BU128" i="32"/>
  <c r="BW128" i="32" s="1"/>
  <c r="BU129" i="32"/>
  <c r="BW129" i="32"/>
  <c r="BU130" i="32"/>
  <c r="BW130" i="32" s="1"/>
  <c r="BU131" i="32"/>
  <c r="BW131" i="32"/>
  <c r="BU132" i="32"/>
  <c r="BW132" i="32" s="1"/>
  <c r="BU133" i="32"/>
  <c r="BW133" i="32"/>
  <c r="BU134" i="32"/>
  <c r="BW134" i="32" s="1"/>
  <c r="BU135" i="32"/>
  <c r="BW135" i="32"/>
  <c r="BU136" i="32"/>
  <c r="BW136" i="32" s="1"/>
  <c r="BU137" i="32"/>
  <c r="BW137" i="32"/>
  <c r="BU138" i="32"/>
  <c r="BW138" i="32" s="1"/>
  <c r="BU139" i="32"/>
  <c r="BW139" i="32"/>
  <c r="BU140" i="32"/>
  <c r="BW140" i="32" s="1"/>
  <c r="BU141" i="32"/>
  <c r="BW141" i="32"/>
  <c r="BU142" i="32"/>
  <c r="BW142" i="32" s="1"/>
  <c r="BU143" i="32"/>
  <c r="BW143" i="32"/>
  <c r="BU144" i="32"/>
  <c r="BW144" i="32" s="1"/>
  <c r="BU145" i="32"/>
  <c r="BW145" i="32"/>
  <c r="BU146" i="32"/>
  <c r="BW146" i="32" s="1"/>
  <c r="BU147" i="32"/>
  <c r="BW147" i="32"/>
  <c r="BU148" i="32"/>
  <c r="BW148" i="32" s="1"/>
  <c r="BU149" i="32"/>
  <c r="BW149" i="32"/>
  <c r="BU150" i="32"/>
  <c r="BW150" i="32" s="1"/>
  <c r="BU151" i="32"/>
  <c r="BW151" i="32"/>
  <c r="BU152" i="32"/>
  <c r="BW152" i="32" s="1"/>
  <c r="BU153" i="32"/>
  <c r="BW153" i="32"/>
  <c r="BU154" i="32"/>
  <c r="BW154" i="32" s="1"/>
  <c r="BU155" i="32"/>
  <c r="BW155" i="32"/>
  <c r="BU156" i="32"/>
  <c r="BW156" i="32" s="1"/>
  <c r="BU157" i="32"/>
  <c r="BW157" i="32"/>
  <c r="BU158" i="32"/>
  <c r="BW158" i="32" s="1"/>
  <c r="BU159" i="32"/>
  <c r="BW159" i="32"/>
  <c r="BU160" i="32"/>
  <c r="BW160" i="32" s="1"/>
  <c r="BU161" i="32"/>
  <c r="BW161" i="32"/>
  <c r="BU162" i="32"/>
  <c r="BW162" i="32" s="1"/>
  <c r="BU163" i="32"/>
  <c r="BW163" i="32"/>
  <c r="BU164" i="32"/>
  <c r="BW164" i="32" s="1"/>
  <c r="BU165" i="32"/>
  <c r="BW165" i="32"/>
  <c r="BU166" i="32"/>
  <c r="BW166" i="32" s="1"/>
  <c r="BU167" i="32"/>
  <c r="BW167" i="32"/>
  <c r="BU168" i="32"/>
  <c r="BW168" i="32" s="1"/>
  <c r="BU169" i="32"/>
  <c r="BW169" i="32"/>
  <c r="BU170" i="32"/>
  <c r="BW170" i="32" s="1"/>
  <c r="BU171" i="32"/>
  <c r="BW171" i="32"/>
  <c r="BU172" i="32"/>
  <c r="BW172" i="32" s="1"/>
  <c r="BU173" i="32"/>
  <c r="BW173" i="32"/>
  <c r="BU174" i="32"/>
  <c r="BW174" i="32" s="1"/>
  <c r="BU175" i="32"/>
  <c r="BW175" i="32"/>
  <c r="BU176" i="32"/>
  <c r="BW176" i="32" s="1"/>
  <c r="BU177" i="32"/>
  <c r="BW177" i="32"/>
  <c r="BU178" i="32"/>
  <c r="BW178" i="32" s="1"/>
  <c r="BU179" i="32"/>
  <c r="BW179" i="32"/>
  <c r="BU180" i="32"/>
  <c r="BW180" i="32" s="1"/>
  <c r="BU181" i="32"/>
  <c r="BW181" i="32"/>
  <c r="BU182" i="32"/>
  <c r="BW182" i="32" s="1"/>
  <c r="BU183" i="32"/>
  <c r="BW183" i="32"/>
  <c r="BU184" i="32"/>
  <c r="BW184" i="32" s="1"/>
  <c r="BU185" i="32"/>
  <c r="BW185" i="32"/>
  <c r="BU186" i="32"/>
  <c r="BW186" i="32" s="1"/>
  <c r="BU187" i="32"/>
  <c r="BW187" i="32" s="1"/>
  <c r="BU188" i="32"/>
  <c r="BW188" i="32" s="1"/>
  <c r="BU189" i="32"/>
  <c r="BW189" i="32"/>
  <c r="BU190" i="32"/>
  <c r="BW190" i="32" s="1"/>
  <c r="BU191" i="32"/>
  <c r="BW191" i="32" s="1"/>
  <c r="BU192" i="32"/>
  <c r="BW192" i="32" s="1"/>
  <c r="BU193" i="32"/>
  <c r="BW193" i="32"/>
  <c r="BU194" i="32"/>
  <c r="BW194" i="32" s="1"/>
  <c r="BU195" i="32"/>
  <c r="BW195" i="32" s="1"/>
  <c r="BU196" i="32"/>
  <c r="BW196" i="32" s="1"/>
  <c r="BU197" i="32"/>
  <c r="BW197" i="32"/>
  <c r="BU198" i="32"/>
  <c r="BW198" i="32" s="1"/>
  <c r="BU199" i="32"/>
  <c r="BW199" i="32" s="1"/>
  <c r="BU200" i="32"/>
  <c r="BW200" i="32" s="1"/>
  <c r="BU201" i="32"/>
  <c r="BW201" i="32"/>
  <c r="BU202" i="32"/>
  <c r="BW202" i="32" s="1"/>
  <c r="BU203" i="32"/>
  <c r="BW203" i="32" s="1"/>
  <c r="BU204" i="32"/>
  <c r="BW204" i="32" s="1"/>
  <c r="BU205" i="32"/>
  <c r="BW205" i="32"/>
  <c r="BU206" i="32"/>
  <c r="BW206" i="32" s="1"/>
  <c r="BU207" i="32"/>
  <c r="BW207" i="32" s="1"/>
  <c r="BU208" i="32"/>
  <c r="BW208" i="32" s="1"/>
  <c r="BU209" i="32"/>
  <c r="BW209" i="32"/>
  <c r="BU210" i="32"/>
  <c r="BW210" i="32" s="1"/>
  <c r="BU211" i="32"/>
  <c r="BW211" i="32" s="1"/>
  <c r="BU212" i="32"/>
  <c r="BW212" i="32" s="1"/>
  <c r="BU213" i="32"/>
  <c r="BW213" i="32"/>
  <c r="BU214" i="32"/>
  <c r="BW214" i="32" s="1"/>
  <c r="BU215" i="32"/>
  <c r="BW215" i="32" s="1"/>
  <c r="BU216" i="32"/>
  <c r="BW216" i="32" s="1"/>
  <c r="BU217" i="32"/>
  <c r="BW217" i="32"/>
  <c r="BU218" i="32"/>
  <c r="BW218" i="32" s="1"/>
  <c r="BU219" i="32"/>
  <c r="BW219" i="32" s="1"/>
  <c r="BU220" i="32"/>
  <c r="BW220" i="32" s="1"/>
  <c r="BU221" i="32"/>
  <c r="BW221" i="32"/>
  <c r="BU222" i="32"/>
  <c r="BW222" i="32" s="1"/>
  <c r="BU223" i="32"/>
  <c r="BW223" i="32" s="1"/>
  <c r="BU224" i="32"/>
  <c r="BW224" i="32" s="1"/>
  <c r="BU225" i="32"/>
  <c r="BW225" i="32"/>
  <c r="BU226" i="32"/>
  <c r="BW226" i="32" s="1"/>
  <c r="BU227" i="32"/>
  <c r="BW227" i="32" s="1"/>
  <c r="BU228" i="32"/>
  <c r="BW228" i="32" s="1"/>
  <c r="BU229" i="32"/>
  <c r="BW229" i="32"/>
  <c r="BU230" i="32"/>
  <c r="BW230" i="32" s="1"/>
  <c r="BU231" i="32"/>
  <c r="BW231" i="32" s="1"/>
  <c r="BU232" i="32"/>
  <c r="BW232" i="32" s="1"/>
  <c r="BU233" i="32"/>
  <c r="BW233" i="32"/>
  <c r="BU234" i="32"/>
  <c r="BW234" i="32" s="1"/>
  <c r="BU235" i="32"/>
  <c r="BW235" i="32" s="1"/>
  <c r="BU236" i="32"/>
  <c r="BW236" i="32" s="1"/>
  <c r="BU237" i="32"/>
  <c r="BW237" i="32"/>
  <c r="BU238" i="32"/>
  <c r="BW238" i="32" s="1"/>
  <c r="BU239" i="32"/>
  <c r="BW239" i="32" s="1"/>
  <c r="BU240" i="32"/>
  <c r="BW240" i="32" s="1"/>
  <c r="BU241" i="32"/>
  <c r="BW241" i="32"/>
  <c r="BU242" i="32"/>
  <c r="BW242" i="32" s="1"/>
  <c r="BU243" i="32"/>
  <c r="BW243" i="32" s="1"/>
  <c r="BU244" i="32"/>
  <c r="BW244" i="32" s="1"/>
  <c r="BU245" i="32"/>
  <c r="BW245" i="32"/>
  <c r="BU246" i="32"/>
  <c r="BW246" i="32" s="1"/>
  <c r="BU247" i="32"/>
  <c r="BW247" i="32" s="1"/>
  <c r="BU248" i="32"/>
  <c r="BW248" i="32" s="1"/>
  <c r="BU249" i="32"/>
  <c r="BW249" i="32"/>
  <c r="BU250" i="32"/>
  <c r="BW250" i="32" s="1"/>
  <c r="BU251" i="32"/>
  <c r="BW251" i="32" s="1"/>
  <c r="BU252" i="32"/>
  <c r="BW252" i="32" s="1"/>
  <c r="BU253" i="32"/>
  <c r="BW253" i="32"/>
  <c r="BU254" i="32"/>
  <c r="BW254" i="32" s="1"/>
  <c r="BU255" i="32"/>
  <c r="BW255" i="32" s="1"/>
  <c r="BU256" i="32"/>
  <c r="BW256" i="32" s="1"/>
  <c r="BU257" i="32"/>
  <c r="BW257" i="32"/>
  <c r="BU258" i="32"/>
  <c r="BW258" i="32" s="1"/>
  <c r="BU259" i="32"/>
  <c r="BW259" i="32" s="1"/>
  <c r="BU260" i="32"/>
  <c r="BW260" i="32" s="1"/>
  <c r="BU261" i="32"/>
  <c r="BW261" i="32"/>
  <c r="BU262" i="32"/>
  <c r="BW262" i="32" s="1"/>
  <c r="BU263" i="32"/>
  <c r="BW263" i="32" s="1"/>
  <c r="BU264" i="32"/>
  <c r="BW264" i="32" s="1"/>
  <c r="BU265" i="32"/>
  <c r="BW265" i="32"/>
  <c r="BU266" i="32"/>
  <c r="BW266" i="32" s="1"/>
  <c r="BU267" i="32"/>
  <c r="BW267" i="32" s="1"/>
  <c r="BU268" i="32"/>
  <c r="BW268" i="32" s="1"/>
  <c r="BU269" i="32"/>
  <c r="BW269" i="32"/>
  <c r="BU270" i="32"/>
  <c r="BW270" i="32" s="1"/>
  <c r="BU271" i="32"/>
  <c r="BW271" i="32" s="1"/>
  <c r="BU272" i="32"/>
  <c r="BW272" i="32" s="1"/>
  <c r="BU273" i="32"/>
  <c r="BW273" i="32"/>
  <c r="BU274" i="32"/>
  <c r="BW274" i="32" s="1"/>
  <c r="BU275" i="32"/>
  <c r="BW275" i="32" s="1"/>
  <c r="BU276" i="32"/>
  <c r="BW276" i="32" s="1"/>
  <c r="BU277" i="32"/>
  <c r="BW277" i="32"/>
  <c r="BU278" i="32"/>
  <c r="BW278" i="32" s="1"/>
  <c r="BU279" i="32"/>
  <c r="BW279" i="32" s="1"/>
  <c r="BU280" i="32"/>
  <c r="BW280" i="32" s="1"/>
  <c r="BU281" i="32"/>
  <c r="BW281" i="32"/>
  <c r="BU282" i="32"/>
  <c r="BW282" i="32" s="1"/>
  <c r="BU283" i="32"/>
  <c r="BW283" i="32" s="1"/>
  <c r="BU284" i="32"/>
  <c r="BW284" i="32" s="1"/>
  <c r="BU285" i="32"/>
  <c r="BW285" i="32"/>
  <c r="BU286" i="32"/>
  <c r="BW286" i="32" s="1"/>
  <c r="BU287" i="32"/>
  <c r="BW287" i="32" s="1"/>
  <c r="BU288" i="32"/>
  <c r="BW288" i="32" s="1"/>
  <c r="BU289" i="32"/>
  <c r="BW289" i="32"/>
  <c r="BU290" i="32"/>
  <c r="BW290" i="32" s="1"/>
  <c r="BU291" i="32"/>
  <c r="BW291" i="32" s="1"/>
  <c r="BU292" i="32"/>
  <c r="BW292" i="32" s="1"/>
  <c r="BU293" i="32"/>
  <c r="BW293" i="32"/>
  <c r="BU294" i="32"/>
  <c r="BW294" i="32" s="1"/>
  <c r="BU295" i="32"/>
  <c r="BW295" i="32" s="1"/>
  <c r="BU296" i="32"/>
  <c r="BW296" i="32" s="1"/>
  <c r="BU297" i="32"/>
  <c r="BW297" i="32"/>
  <c r="BU298" i="32"/>
  <c r="BW298" i="32" s="1"/>
  <c r="BU299" i="32"/>
  <c r="BW299" i="32" s="1"/>
  <c r="BU300" i="32"/>
  <c r="BW300" i="32" s="1"/>
  <c r="BU301" i="32"/>
  <c r="BW301" i="32"/>
  <c r="BU302" i="32"/>
  <c r="BW302" i="32" s="1"/>
  <c r="BU303" i="32"/>
  <c r="BW303" i="32" s="1"/>
  <c r="BU304" i="32"/>
  <c r="BW304" i="32" s="1"/>
  <c r="BU305" i="32"/>
  <c r="BW305" i="32"/>
  <c r="BU306" i="32"/>
  <c r="BW306" i="32" s="1"/>
  <c r="BU307" i="32"/>
  <c r="BW307" i="32" s="1"/>
  <c r="BU308" i="32"/>
  <c r="BW308" i="32" s="1"/>
  <c r="BU309" i="32"/>
  <c r="BW309" i="32"/>
  <c r="BU310" i="32"/>
  <c r="BW310" i="32" s="1"/>
  <c r="BU311" i="32"/>
  <c r="BW311" i="32" s="1"/>
  <c r="BU312" i="32"/>
  <c r="BW312" i="32" s="1"/>
  <c r="BU313" i="32"/>
  <c r="BW313" i="32"/>
  <c r="BU314" i="32"/>
  <c r="BW314" i="32" s="1"/>
  <c r="BU315" i="32"/>
  <c r="BW315" i="32" s="1"/>
  <c r="BU316" i="32"/>
  <c r="BW316" i="32" s="1"/>
  <c r="BU317" i="32"/>
  <c r="BW317" i="32"/>
  <c r="BU318" i="32"/>
  <c r="BW318" i="32" s="1"/>
  <c r="BU319" i="32"/>
  <c r="BW319" i="32" s="1"/>
  <c r="BU320" i="32"/>
  <c r="BW320" i="32" s="1"/>
  <c r="BU321" i="32"/>
  <c r="BW321" i="32"/>
  <c r="BU322" i="32"/>
  <c r="BW322" i="32" s="1"/>
  <c r="BU323" i="32"/>
  <c r="BW323" i="32" s="1"/>
  <c r="BU324" i="32"/>
  <c r="BW324" i="32" s="1"/>
  <c r="BU325" i="32"/>
  <c r="BW325" i="32"/>
  <c r="BU326" i="32"/>
  <c r="BW326" i="32" s="1"/>
  <c r="BU327" i="32"/>
  <c r="BW327" i="32" s="1"/>
  <c r="BU328" i="32"/>
  <c r="BW328" i="32" s="1"/>
  <c r="BU329" i="32"/>
  <c r="BW329" i="32"/>
  <c r="BU330" i="32"/>
  <c r="BW330" i="32" s="1"/>
  <c r="BU331" i="32"/>
  <c r="BW331" i="32" s="1"/>
  <c r="BU332" i="32"/>
  <c r="BW332" i="32" s="1"/>
  <c r="BU333" i="32"/>
  <c r="BW333" i="32"/>
  <c r="BU334" i="32"/>
  <c r="BW334" i="32" s="1"/>
  <c r="BU335" i="32"/>
  <c r="BW335" i="32" s="1"/>
  <c r="BU336" i="32"/>
  <c r="BW336" i="32" s="1"/>
  <c r="BU337" i="32"/>
  <c r="BW337" i="32"/>
  <c r="BU338" i="32"/>
  <c r="BW338" i="32" s="1"/>
  <c r="BU339" i="32"/>
  <c r="BW339" i="32" s="1"/>
  <c r="BU340" i="32"/>
  <c r="BW340" i="32" s="1"/>
  <c r="BU341" i="32"/>
  <c r="BW341" i="32"/>
  <c r="BU342" i="32"/>
  <c r="BW342" i="32" s="1"/>
  <c r="BU343" i="32"/>
  <c r="BW343" i="32" s="1"/>
  <c r="BU344" i="32"/>
  <c r="BW344" i="32" s="1"/>
  <c r="BU345" i="32"/>
  <c r="BW345" i="32"/>
  <c r="BU346" i="32"/>
  <c r="BW346" i="32" s="1"/>
  <c r="BU347" i="32"/>
  <c r="BW347" i="32" s="1"/>
  <c r="BU348" i="32"/>
  <c r="BW348" i="32" s="1"/>
  <c r="BU349" i="32"/>
  <c r="BW349" i="32"/>
  <c r="BU350" i="32"/>
  <c r="BW350" i="32" s="1"/>
  <c r="BU351" i="32"/>
  <c r="BW351" i="32" s="1"/>
  <c r="BU352" i="32"/>
  <c r="BW352" i="32" s="1"/>
  <c r="BU353" i="32"/>
  <c r="BW353" i="32"/>
  <c r="BU354" i="32"/>
  <c r="BW354" i="32" s="1"/>
  <c r="BU355" i="32"/>
  <c r="BW355" i="32" s="1"/>
  <c r="BU356" i="32"/>
  <c r="BW356" i="32" s="1"/>
  <c r="BU357" i="32"/>
  <c r="BW357" i="32"/>
  <c r="BU358" i="32"/>
  <c r="BW358" i="32" s="1"/>
  <c r="BU359" i="32"/>
  <c r="BW359" i="32" s="1"/>
  <c r="BU360" i="32"/>
  <c r="BW360" i="32" s="1"/>
  <c r="BU361" i="32"/>
  <c r="BW361" i="32"/>
  <c r="BU362" i="32"/>
  <c r="BW362" i="32"/>
  <c r="BU363" i="32"/>
  <c r="BW363" i="32"/>
  <c r="BU364" i="32"/>
  <c r="BW364" i="32"/>
  <c r="BU365" i="32"/>
  <c r="BW365" i="32"/>
  <c r="BU366" i="32"/>
  <c r="BW366" i="32"/>
  <c r="BU367" i="32"/>
  <c r="BW367" i="32"/>
  <c r="BU368" i="32"/>
  <c r="BW368" i="32"/>
  <c r="BU369" i="32"/>
  <c r="BW369" i="32"/>
  <c r="BU370" i="32"/>
  <c r="BW370" i="32"/>
  <c r="BU371" i="32"/>
  <c r="BW371" i="32"/>
  <c r="BU372" i="32"/>
  <c r="BW372" i="32"/>
  <c r="BU373" i="32"/>
  <c r="BW373" i="32"/>
  <c r="BU374" i="32"/>
  <c r="BW374" i="32"/>
  <c r="BU375" i="32"/>
  <c r="BW375" i="32"/>
  <c r="BU376" i="32"/>
  <c r="BW376" i="32"/>
  <c r="BU377" i="32"/>
  <c r="BW377" i="32"/>
  <c r="BU378" i="32"/>
  <c r="BW378" i="32"/>
  <c r="BU379" i="32"/>
  <c r="BW379" i="32"/>
  <c r="BU380" i="32"/>
  <c r="BW380" i="32"/>
  <c r="BU381" i="32"/>
  <c r="BW381" i="32"/>
  <c r="BU382" i="32"/>
  <c r="BW382" i="32"/>
  <c r="BU383" i="32"/>
  <c r="BW383" i="32"/>
  <c r="BU384" i="32"/>
  <c r="BW384" i="32"/>
  <c r="BU385" i="32"/>
  <c r="BW385" i="32"/>
  <c r="BU386" i="32"/>
  <c r="BW386" i="32"/>
  <c r="BW22" i="32"/>
  <c r="B14" i="46"/>
  <c r="B21" i="46"/>
  <c r="BW4" i="32"/>
  <c r="C29" i="46"/>
  <c r="C25" i="46"/>
  <c r="C21" i="46"/>
  <c r="C17" i="46"/>
  <c r="C13" i="46"/>
  <c r="C28" i="46"/>
  <c r="C24" i="46"/>
  <c r="C20" i="46"/>
  <c r="C16" i="46"/>
  <c r="C12" i="46"/>
  <c r="E16" i="42"/>
  <c r="C27" i="46"/>
  <c r="C23" i="46"/>
  <c r="C19" i="46"/>
  <c r="C15" i="46"/>
  <c r="C11" i="46"/>
  <c r="E15" i="42"/>
  <c r="C10" i="46"/>
  <c r="C22" i="46"/>
  <c r="C18" i="46"/>
  <c r="C14" i="46"/>
  <c r="C26" i="46"/>
  <c r="E10" i="46"/>
  <c r="J3" i="46" s="1"/>
  <c r="E26" i="46"/>
  <c r="B22" i="46"/>
  <c r="B23" i="46"/>
  <c r="B15" i="46"/>
  <c r="DR68" i="32"/>
  <c r="DR69" i="32"/>
  <c r="DR70" i="32"/>
  <c r="DR71" i="32"/>
  <c r="DR72" i="32"/>
  <c r="DR73" i="32"/>
  <c r="DR74" i="32"/>
  <c r="DR75" i="32"/>
  <c r="DR76" i="32"/>
  <c r="DR77" i="32"/>
  <c r="DR78" i="32"/>
  <c r="DR79" i="32"/>
  <c r="DR80" i="32"/>
  <c r="DR81" i="32"/>
  <c r="DR82" i="32"/>
  <c r="DR83" i="32"/>
  <c r="DR84" i="32"/>
  <c r="DR85" i="32"/>
  <c r="DR86" i="32"/>
  <c r="DR87" i="32"/>
  <c r="DR88" i="32"/>
  <c r="DR89" i="32"/>
  <c r="DR90" i="32"/>
  <c r="DR91" i="32"/>
  <c r="DR92" i="32"/>
  <c r="DR93" i="32"/>
  <c r="DR94" i="32"/>
  <c r="DR95" i="32"/>
  <c r="DR96" i="32"/>
  <c r="DR97" i="32"/>
  <c r="DR98" i="32"/>
  <c r="DR99" i="32"/>
  <c r="DR100" i="32"/>
  <c r="DR101" i="32"/>
  <c r="DR102" i="32"/>
  <c r="DR103" i="32"/>
  <c r="DR104" i="32"/>
  <c r="DR105" i="32"/>
  <c r="DR106" i="32"/>
  <c r="DR107" i="32"/>
  <c r="DR108" i="32"/>
  <c r="DR109" i="32"/>
  <c r="DR110" i="32"/>
  <c r="DR111" i="32"/>
  <c r="DR112" i="32"/>
  <c r="DR113" i="32"/>
  <c r="DR114" i="32"/>
  <c r="DR115" i="32"/>
  <c r="DR116" i="32"/>
  <c r="DR117" i="32"/>
  <c r="DR118" i="32"/>
  <c r="DR119" i="32"/>
  <c r="DR120" i="32"/>
  <c r="DR121" i="32"/>
  <c r="DR122" i="32"/>
  <c r="DR123" i="32"/>
  <c r="DR124" i="32"/>
  <c r="DR125" i="32"/>
  <c r="DR126" i="32"/>
  <c r="DR127" i="32"/>
  <c r="DR128" i="32"/>
  <c r="DR129" i="32"/>
  <c r="DR130" i="32"/>
  <c r="DR131" i="32"/>
  <c r="DR132" i="32"/>
  <c r="DR133" i="32"/>
  <c r="DR134" i="32"/>
  <c r="DR135" i="32"/>
  <c r="DR136" i="32"/>
  <c r="DR137" i="32"/>
  <c r="DR138" i="32"/>
  <c r="DR139" i="32"/>
  <c r="DR140" i="32"/>
  <c r="DR141" i="32"/>
  <c r="DR142" i="32"/>
  <c r="DR143" i="32"/>
  <c r="DR144" i="32"/>
  <c r="DR145" i="32"/>
  <c r="DR146" i="32"/>
  <c r="DR147" i="32"/>
  <c r="DR148" i="32"/>
  <c r="DR149" i="32"/>
  <c r="DR150" i="32"/>
  <c r="DR151" i="32"/>
  <c r="DR152" i="32"/>
  <c r="DR153" i="32"/>
  <c r="DR154" i="32"/>
  <c r="DR155" i="32"/>
  <c r="DR156" i="32"/>
  <c r="DR157" i="32"/>
  <c r="DR158" i="32"/>
  <c r="DR159" i="32"/>
  <c r="DR160" i="32"/>
  <c r="DR161" i="32"/>
  <c r="DR162" i="32"/>
  <c r="DR163" i="32"/>
  <c r="DR164" i="32"/>
  <c r="DR165" i="32"/>
  <c r="DR166" i="32"/>
  <c r="DR167" i="32"/>
  <c r="DR168" i="32"/>
  <c r="DR169" i="32"/>
  <c r="DR170" i="32"/>
  <c r="DR171" i="32"/>
  <c r="DR172" i="32"/>
  <c r="DR173" i="32"/>
  <c r="DR174" i="32"/>
  <c r="DR175" i="32"/>
  <c r="DR176" i="32"/>
  <c r="DR177" i="32"/>
  <c r="DR178" i="32"/>
  <c r="DR179" i="32"/>
  <c r="DR180" i="32"/>
  <c r="DR181" i="32"/>
  <c r="DR182" i="32"/>
  <c r="DR183" i="32"/>
  <c r="DR184" i="32"/>
  <c r="DR185" i="32"/>
  <c r="DR186" i="32"/>
  <c r="DR187" i="32"/>
  <c r="DR188" i="32"/>
  <c r="DR189" i="32"/>
  <c r="DR190" i="32"/>
  <c r="DR191" i="32"/>
  <c r="DR192" i="32"/>
  <c r="DR193" i="32"/>
  <c r="DR194" i="32"/>
  <c r="DR195" i="32"/>
  <c r="DR196" i="32"/>
  <c r="DR197" i="32"/>
  <c r="DR198" i="32"/>
  <c r="DR199" i="32"/>
  <c r="DR200" i="32"/>
  <c r="DR201" i="32"/>
  <c r="DR202" i="32"/>
  <c r="DR203" i="32"/>
  <c r="DR204" i="32"/>
  <c r="DR205" i="32"/>
  <c r="DR206" i="32"/>
  <c r="DR207" i="32"/>
  <c r="DR208" i="32"/>
  <c r="DR209" i="32"/>
  <c r="DR210" i="32"/>
  <c r="DR211" i="32"/>
  <c r="DR212" i="32"/>
  <c r="DR213" i="32"/>
  <c r="DR214" i="32"/>
  <c r="DR215" i="32"/>
  <c r="DR216" i="32"/>
  <c r="DR217" i="32"/>
  <c r="DR218" i="32"/>
  <c r="DR219" i="32"/>
  <c r="DR220" i="32"/>
  <c r="DR221" i="32"/>
  <c r="DR222" i="32"/>
  <c r="DR223" i="32"/>
  <c r="DR224" i="32"/>
  <c r="DR225" i="32"/>
  <c r="DR226" i="32"/>
  <c r="DR227" i="32"/>
  <c r="DR228" i="32"/>
  <c r="DR229" i="32"/>
  <c r="DR230" i="32"/>
  <c r="DR231" i="32"/>
  <c r="DR232" i="32"/>
  <c r="DR233" i="32"/>
  <c r="DR234" i="32"/>
  <c r="DR235" i="32"/>
  <c r="DR236" i="32"/>
  <c r="DR237" i="32"/>
  <c r="DR238" i="32"/>
  <c r="DR239" i="32"/>
  <c r="DR240" i="32"/>
  <c r="DR241" i="32"/>
  <c r="DR242" i="32"/>
  <c r="DR243" i="32"/>
  <c r="DR244" i="32"/>
  <c r="DR245" i="32"/>
  <c r="DR246" i="32"/>
  <c r="DR247" i="32"/>
  <c r="DR248" i="32"/>
  <c r="DR249" i="32"/>
  <c r="DR250" i="32"/>
  <c r="DR251" i="32"/>
  <c r="DR252" i="32"/>
  <c r="DR253" i="32"/>
  <c r="DR254" i="32"/>
  <c r="DR255" i="32"/>
  <c r="DR256" i="32"/>
  <c r="DR257" i="32"/>
  <c r="DR258" i="32"/>
  <c r="DR259" i="32"/>
  <c r="DR260" i="32"/>
  <c r="DR261" i="32"/>
  <c r="DR262" i="32"/>
  <c r="DR263" i="32"/>
  <c r="DR264" i="32"/>
  <c r="DR265" i="32"/>
  <c r="DR266" i="32"/>
  <c r="DR267" i="32"/>
  <c r="DR268" i="32"/>
  <c r="DR269" i="32"/>
  <c r="DR270" i="32"/>
  <c r="DR271" i="32"/>
  <c r="DR272" i="32"/>
  <c r="DR273" i="32"/>
  <c r="DR274" i="32"/>
  <c r="DR275" i="32"/>
  <c r="DR276" i="32"/>
  <c r="DR277" i="32"/>
  <c r="DR278" i="32"/>
  <c r="DR279" i="32"/>
  <c r="DR280" i="32"/>
  <c r="DR281" i="32"/>
  <c r="DR282" i="32"/>
  <c r="DR283" i="32"/>
  <c r="DR284" i="32"/>
  <c r="DR285" i="32"/>
  <c r="DR286" i="32"/>
  <c r="DR287" i="32"/>
  <c r="DR288" i="32"/>
  <c r="DR289" i="32"/>
  <c r="DR290" i="32"/>
  <c r="DR291" i="32"/>
  <c r="DR292" i="32"/>
  <c r="DR293" i="32"/>
  <c r="DR294" i="32"/>
  <c r="DR295" i="32"/>
  <c r="DR296" i="32"/>
  <c r="DR297" i="32"/>
  <c r="DR298" i="32"/>
  <c r="DR299" i="32"/>
  <c r="DR300" i="32"/>
  <c r="DR301" i="32"/>
  <c r="DR302" i="32"/>
  <c r="DR303" i="32"/>
  <c r="DR304" i="32"/>
  <c r="DR305" i="32"/>
  <c r="DR306" i="32"/>
  <c r="DR307" i="32"/>
  <c r="DR308" i="32"/>
  <c r="DR309" i="32"/>
  <c r="DR310" i="32"/>
  <c r="DR311" i="32"/>
  <c r="DR312" i="32"/>
  <c r="DR313" i="32"/>
  <c r="DR314" i="32"/>
  <c r="DR315" i="32"/>
  <c r="DR316" i="32"/>
  <c r="DR317" i="32"/>
  <c r="DR318" i="32"/>
  <c r="DR319" i="32"/>
  <c r="DR320" i="32"/>
  <c r="DR321" i="32"/>
  <c r="DR322" i="32"/>
  <c r="DR323" i="32"/>
  <c r="DR324" i="32"/>
  <c r="DR325" i="32"/>
  <c r="DR326" i="32"/>
  <c r="DR327" i="32"/>
  <c r="DR328" i="32"/>
  <c r="DR329" i="32"/>
  <c r="DR330" i="32"/>
  <c r="DR331" i="32"/>
  <c r="DR332" i="32"/>
  <c r="DR333" i="32"/>
  <c r="DR334" i="32"/>
  <c r="DR335" i="32"/>
  <c r="DR336" i="32"/>
  <c r="DR337" i="32"/>
  <c r="DR338" i="32"/>
  <c r="DR339" i="32"/>
  <c r="DR340" i="32"/>
  <c r="DR341" i="32"/>
  <c r="DR342" i="32"/>
  <c r="DR343" i="32"/>
  <c r="DR344" i="32"/>
  <c r="DR345" i="32"/>
  <c r="DR346" i="32"/>
  <c r="DR347" i="32"/>
  <c r="DR348" i="32"/>
  <c r="DR349" i="32"/>
  <c r="DR350" i="32"/>
  <c r="DR351" i="32"/>
  <c r="DR352" i="32"/>
  <c r="DR353" i="32"/>
  <c r="DR354" i="32"/>
  <c r="DR355" i="32"/>
  <c r="DR356" i="32"/>
  <c r="DR357" i="32"/>
  <c r="DR358" i="32"/>
  <c r="DR359" i="32"/>
  <c r="DR360" i="32"/>
  <c r="DR361" i="32"/>
  <c r="DR362" i="32"/>
  <c r="DR363" i="32"/>
  <c r="DR364" i="32"/>
  <c r="DR365" i="32"/>
  <c r="DR366" i="32"/>
  <c r="DR367" i="32"/>
  <c r="DR368" i="32"/>
  <c r="DR369" i="32"/>
  <c r="DR370" i="32"/>
  <c r="DR371" i="32"/>
  <c r="DR372" i="32"/>
  <c r="DR373" i="32"/>
  <c r="DR374" i="32"/>
  <c r="DR375" i="32"/>
  <c r="DR376" i="32"/>
  <c r="DR377" i="32"/>
  <c r="DR378" i="32"/>
  <c r="DR379" i="32"/>
  <c r="DR380" i="32"/>
  <c r="DR381" i="32"/>
  <c r="DR382" i="32"/>
  <c r="DR383" i="32"/>
  <c r="DR384" i="32"/>
  <c r="DR385" i="32"/>
  <c r="DR386" i="32"/>
  <c r="G14" i="46"/>
  <c r="DR27" i="32"/>
  <c r="DR28" i="32"/>
  <c r="DR29" i="32"/>
  <c r="DR30" i="32"/>
  <c r="DR31" i="32"/>
  <c r="DR32" i="32"/>
  <c r="DR33" i="32"/>
  <c r="DR34" i="32"/>
  <c r="DR35" i="32"/>
  <c r="DR36" i="32"/>
  <c r="DR37" i="32"/>
  <c r="DR38" i="32"/>
  <c r="DR39" i="32"/>
  <c r="DR40" i="32"/>
  <c r="DR41" i="32"/>
  <c r="DR42" i="32"/>
  <c r="DR43" i="32"/>
  <c r="DR44" i="32"/>
  <c r="DR45" i="32"/>
  <c r="DR46" i="32"/>
  <c r="DR47" i="32"/>
  <c r="DR48" i="32"/>
  <c r="DR49" i="32"/>
  <c r="DR50" i="32"/>
  <c r="DR51" i="32"/>
  <c r="DR52" i="32"/>
  <c r="DR53" i="32"/>
  <c r="DR54" i="32"/>
  <c r="DR55" i="32"/>
  <c r="DR56" i="32"/>
  <c r="DR57" i="32"/>
  <c r="DR58" i="32"/>
  <c r="DR59" i="32"/>
  <c r="DR60" i="32"/>
  <c r="DR61" i="32"/>
  <c r="DR62" i="32"/>
  <c r="DR63" i="32"/>
  <c r="DR64" i="32"/>
  <c r="DR65" i="32"/>
  <c r="DR66" i="32"/>
  <c r="DR67" i="32"/>
  <c r="G25" i="46"/>
  <c r="G21" i="46"/>
  <c r="G17" i="46"/>
  <c r="G13" i="46"/>
  <c r="G24" i="46"/>
  <c r="G12" i="46"/>
  <c r="G29" i="46"/>
  <c r="G20" i="46"/>
  <c r="G16" i="46"/>
  <c r="G28" i="46"/>
  <c r="G19" i="46"/>
  <c r="G15" i="46"/>
  <c r="G11" i="46"/>
  <c r="G27" i="46"/>
  <c r="G22" i="46"/>
  <c r="G18" i="46"/>
  <c r="C37" i="31"/>
  <c r="E65" i="24"/>
  <c r="E37" i="24" s="1"/>
  <c r="E59" i="24"/>
  <c r="E47" i="24"/>
  <c r="G5" i="24"/>
  <c r="G10" i="46"/>
  <c r="G26" i="46"/>
  <c r="G23" i="46"/>
  <c r="BL362" i="32"/>
  <c r="BL329" i="32"/>
  <c r="BL321" i="32"/>
  <c r="BL304" i="32"/>
  <c r="BL287" i="32"/>
  <c r="BL271" i="32"/>
  <c r="BL254" i="32"/>
  <c r="BL246" i="32"/>
  <c r="BL238" i="32"/>
  <c r="BL288" i="32"/>
  <c r="BL256" i="32"/>
  <c r="BL192" i="32"/>
  <c r="BL32" i="32"/>
  <c r="BL3" i="32"/>
  <c r="BL354" i="32"/>
  <c r="BL312" i="32"/>
  <c r="BL370" i="32"/>
  <c r="BL337" i="32"/>
  <c r="BL371" i="32"/>
  <c r="BL338" i="32"/>
  <c r="BL219" i="32"/>
  <c r="BL203" i="32"/>
  <c r="BL186" i="32"/>
  <c r="BL170" i="32"/>
  <c r="BL153" i="32"/>
  <c r="BL137" i="32"/>
  <c r="BL120" i="32"/>
  <c r="BL104" i="32"/>
  <c r="BL87" i="32"/>
  <c r="BL71" i="32"/>
  <c r="BL54" i="32"/>
  <c r="BL38" i="32"/>
  <c r="BL21" i="32"/>
  <c r="BL5" i="32"/>
  <c r="BL160" i="32"/>
  <c r="E44" i="24"/>
  <c r="F28" i="42"/>
  <c r="DU17" i="32"/>
  <c r="DV17" i="32" s="1"/>
  <c r="E24" i="46" s="1"/>
  <c r="F16" i="42"/>
  <c r="DU5" i="32"/>
  <c r="DV5" i="32" s="1"/>
  <c r="E12" i="46" s="1"/>
  <c r="E56" i="24"/>
  <c r="F36" i="42"/>
  <c r="DU25" i="32"/>
  <c r="DV25" i="32" s="1"/>
  <c r="F20" i="42"/>
  <c r="DU9" i="32"/>
  <c r="DV9" i="32" s="1"/>
  <c r="E16" i="46" s="1"/>
  <c r="E53" i="24"/>
  <c r="F24" i="42"/>
  <c r="DU13" i="32"/>
  <c r="DV13" i="32" s="1"/>
  <c r="E20" i="46" s="1"/>
  <c r="BL333" i="32" l="1"/>
  <c r="BL300" i="32"/>
  <c r="BL201" i="32"/>
  <c r="BL199" i="32"/>
  <c r="BL197" i="32"/>
  <c r="BL195" i="32"/>
  <c r="BL193" i="32"/>
  <c r="BL190" i="32"/>
  <c r="BL188" i="32"/>
  <c r="BL169" i="32"/>
  <c r="BL168" i="32"/>
  <c r="BL165" i="32"/>
  <c r="BL161" i="32"/>
  <c r="BL156" i="32"/>
  <c r="BL118" i="32"/>
  <c r="BL65" i="32"/>
  <c r="BL56" i="32"/>
  <c r="BL320" i="32"/>
  <c r="BL224" i="32"/>
  <c r="E8" i="24"/>
  <c r="H26" i="46"/>
  <c r="BW12" i="32"/>
  <c r="BL345" i="32"/>
  <c r="BL172" i="32"/>
  <c r="BL151" i="32"/>
  <c r="BL77" i="32"/>
  <c r="BL36" i="32"/>
  <c r="BL27" i="32"/>
  <c r="BL19" i="32"/>
  <c r="BL7" i="32"/>
  <c r="BL64" i="32"/>
  <c r="BL382" i="32"/>
  <c r="BL374" i="32"/>
  <c r="BL279" i="32"/>
  <c r="BL259" i="32"/>
  <c r="BL180" i="32"/>
  <c r="BL139" i="32"/>
  <c r="BL85" i="32"/>
  <c r="BL44" i="32"/>
  <c r="BL15" i="32"/>
  <c r="BW44" i="32"/>
  <c r="BW28" i="32"/>
  <c r="BL297" i="32"/>
  <c r="BL289" i="32"/>
  <c r="BL263" i="32"/>
  <c r="BL217" i="32"/>
  <c r="BL209" i="32"/>
  <c r="BL149" i="32"/>
  <c r="BL141" i="32"/>
  <c r="BL115" i="32"/>
  <c r="BL107" i="32"/>
  <c r="BL81" i="32"/>
  <c r="BL73" i="32"/>
  <c r="BL13" i="32"/>
  <c r="C36" i="42"/>
  <c r="C20" i="42"/>
  <c r="C32" i="42"/>
  <c r="B16" i="46"/>
  <c r="C30" i="42"/>
  <c r="B10" i="46"/>
  <c r="B18" i="46"/>
  <c r="B27" i="46"/>
  <c r="B19" i="46"/>
  <c r="H20" i="46"/>
  <c r="H25" i="46"/>
  <c r="H17" i="46"/>
  <c r="H27" i="46"/>
  <c r="H16" i="46"/>
  <c r="C16" i="42"/>
  <c r="C24" i="42"/>
  <c r="B25" i="46"/>
  <c r="C29" i="42"/>
  <c r="C33" i="42"/>
  <c r="B29" i="46"/>
  <c r="B13" i="46"/>
  <c r="C17" i="42"/>
  <c r="C21" i="42"/>
  <c r="DU11" i="32"/>
  <c r="DV11" i="32" s="1"/>
  <c r="E18" i="46" s="1"/>
  <c r="H18" i="46" s="1"/>
  <c r="C15" i="42"/>
  <c r="C28" i="42"/>
  <c r="DU21" i="32"/>
  <c r="DV21" i="32" s="1"/>
  <c r="E28" i="46" s="1"/>
  <c r="H28" i="46" s="1"/>
  <c r="B17" i="46"/>
  <c r="H24" i="46"/>
  <c r="DU16" i="32"/>
  <c r="DV16" i="32" s="1"/>
  <c r="E23" i="46" s="1"/>
  <c r="H23" i="46" s="1"/>
  <c r="DU4" i="32"/>
  <c r="DV4" i="32" s="1"/>
  <c r="E11" i="46" s="1"/>
  <c r="H11" i="46" s="1"/>
  <c r="H12" i="46"/>
  <c r="H15" i="46"/>
  <c r="H10" i="46"/>
  <c r="H14" i="46"/>
  <c r="H19" i="46"/>
  <c r="H21" i="46"/>
  <c r="H29" i="46"/>
  <c r="DU15" i="32"/>
  <c r="DV15" i="32" s="1"/>
  <c r="E22" i="46" s="1"/>
  <c r="H22" i="46" s="1"/>
  <c r="F35" i="42"/>
  <c r="DU24" i="32"/>
  <c r="DV24" i="32" s="1"/>
  <c r="F17" i="42"/>
  <c r="F3" i="42" s="1"/>
  <c r="DU6" i="32"/>
  <c r="DV6" i="32" s="1"/>
  <c r="E13" i="46" s="1"/>
  <c r="H13" i="46" s="1"/>
  <c r="F2" i="42" l="1"/>
  <c r="C4" i="42" s="1"/>
  <c r="J2" i="46"/>
  <c r="H16" i="42" l="1"/>
  <c r="B16" i="42" s="1"/>
  <c r="H25" i="42"/>
  <c r="B25" i="42" s="1"/>
  <c r="H18" i="42"/>
  <c r="B18" i="42" s="1"/>
  <c r="H34" i="42"/>
  <c r="B34" i="42" s="1"/>
  <c r="H19" i="42"/>
  <c r="B19" i="42" s="1"/>
  <c r="H20" i="42"/>
  <c r="B20" i="42" s="1"/>
  <c r="H33" i="42"/>
  <c r="B33" i="42" s="1"/>
  <c r="H26" i="42"/>
  <c r="B26" i="42" s="1"/>
  <c r="H37" i="42"/>
  <c r="B37" i="42" s="1"/>
  <c r="H14" i="42"/>
  <c r="B14" i="42" s="1"/>
  <c r="H15" i="42"/>
  <c r="B15" i="42" s="1"/>
  <c r="H27" i="42"/>
  <c r="B27" i="42" s="1"/>
  <c r="H28" i="42"/>
  <c r="B28" i="42" s="1"/>
  <c r="H22" i="42"/>
  <c r="B22" i="42" s="1"/>
  <c r="H21" i="42"/>
  <c r="B21" i="42" s="1"/>
  <c r="H23" i="42"/>
  <c r="B23" i="42" s="1"/>
  <c r="H31" i="42"/>
  <c r="B31" i="42" s="1"/>
  <c r="H29" i="42"/>
  <c r="B29" i="42" s="1"/>
  <c r="H30" i="42"/>
  <c r="B30" i="42" s="1"/>
  <c r="H32" i="42"/>
  <c r="B32" i="42" s="1"/>
  <c r="H36" i="42"/>
  <c r="B36" i="42" s="1"/>
  <c r="H24" i="42"/>
  <c r="B24" i="42" s="1"/>
  <c r="H17" i="42"/>
  <c r="B17" i="42" s="1"/>
  <c r="H35" i="42"/>
  <c r="B35" i="42" s="1"/>
  <c r="J26" i="42" l="1"/>
  <c r="I26" i="42"/>
  <c r="D22" i="46"/>
  <c r="D20" i="46"/>
  <c r="I24" i="42"/>
  <c r="J24" i="42"/>
  <c r="D19" i="46"/>
  <c r="J23" i="42"/>
  <c r="I23" i="42"/>
  <c r="I34" i="42"/>
  <c r="J34" i="42"/>
  <c r="D17" i="46"/>
  <c r="I21" i="42"/>
  <c r="J21" i="42"/>
  <c r="D16" i="46"/>
  <c r="I20" i="42"/>
  <c r="J20" i="42"/>
  <c r="J28" i="42"/>
  <c r="I28" i="42"/>
  <c r="D24" i="46"/>
  <c r="I32" i="42"/>
  <c r="D28" i="46"/>
  <c r="J32" i="42"/>
  <c r="I18" i="42"/>
  <c r="J18" i="42"/>
  <c r="D14" i="46"/>
  <c r="I33" i="42"/>
  <c r="J33" i="42"/>
  <c r="D29" i="46"/>
  <c r="I22" i="42"/>
  <c r="D18" i="46"/>
  <c r="J22" i="42"/>
  <c r="I19" i="42"/>
  <c r="D15" i="46"/>
  <c r="J19" i="42"/>
  <c r="D23" i="46"/>
  <c r="I27" i="42"/>
  <c r="J27" i="42"/>
  <c r="J29" i="42"/>
  <c r="D25" i="46"/>
  <c r="I29" i="42"/>
  <c r="I25" i="42"/>
  <c r="J25" i="42"/>
  <c r="D21" i="46"/>
  <c r="J35" i="42"/>
  <c r="I35" i="42"/>
  <c r="I17" i="42"/>
  <c r="D13" i="46"/>
  <c r="J17" i="42"/>
  <c r="I36" i="42"/>
  <c r="J36" i="42"/>
  <c r="D26" i="46"/>
  <c r="J30" i="42"/>
  <c r="I30" i="42"/>
  <c r="D11" i="46"/>
  <c r="J15" i="42"/>
  <c r="I15" i="42"/>
  <c r="F5" i="42"/>
  <c r="D10" i="46"/>
  <c r="I14" i="42"/>
  <c r="F4" i="42" s="1"/>
  <c r="A3" i="44"/>
  <c r="J14" i="42"/>
  <c r="J31" i="42"/>
  <c r="I31" i="42"/>
  <c r="D27" i="46"/>
  <c r="DS105" i="32"/>
  <c r="DW105" i="32" s="1"/>
  <c r="DS138" i="32"/>
  <c r="DW138" i="32" s="1"/>
  <c r="DS122" i="32"/>
  <c r="DW122" i="32" s="1"/>
  <c r="DS95" i="32"/>
  <c r="DW95" i="32" s="1"/>
  <c r="DS111" i="32"/>
  <c r="DW111" i="32" s="1"/>
  <c r="DS143" i="32"/>
  <c r="DW143" i="32" s="1"/>
  <c r="DS65" i="32"/>
  <c r="DW65" i="32" s="1"/>
  <c r="DS140" i="32"/>
  <c r="DW140" i="32" s="1"/>
  <c r="DS137" i="32"/>
  <c r="DW137" i="32" s="1"/>
  <c r="DS169" i="32"/>
  <c r="DW169" i="32" s="1"/>
  <c r="DS201" i="32"/>
  <c r="DW201" i="32" s="1"/>
  <c r="DS97" i="32"/>
  <c r="DW97" i="32" s="1"/>
  <c r="DS130" i="32"/>
  <c r="DW130" i="32" s="1"/>
  <c r="DS100" i="32"/>
  <c r="DW100" i="32" s="1"/>
  <c r="DS119" i="32"/>
  <c r="DW119" i="32" s="1"/>
  <c r="DS151" i="32"/>
  <c r="DW151" i="32" s="1"/>
  <c r="DS73" i="32"/>
  <c r="DW73" i="32" s="1"/>
  <c r="DS116" i="32"/>
  <c r="DW116" i="32" s="1"/>
  <c r="DS145" i="32"/>
  <c r="DW145" i="32" s="1"/>
  <c r="DS177" i="32"/>
  <c r="DW177" i="32" s="1"/>
  <c r="DS209" i="32"/>
  <c r="DW209" i="32" s="1"/>
  <c r="DS113" i="32"/>
  <c r="DW113" i="32" s="1"/>
  <c r="DS249" i="32"/>
  <c r="DW249" i="32" s="1"/>
  <c r="DS182" i="32"/>
  <c r="DW182" i="32" s="1"/>
  <c r="DS222" i="32"/>
  <c r="DW222" i="32" s="1"/>
  <c r="DS79" i="32"/>
  <c r="DW79" i="32" s="1"/>
  <c r="DS144" i="32"/>
  <c r="DW144" i="32" s="1"/>
  <c r="DS223" i="32"/>
  <c r="DW223" i="32" s="1"/>
  <c r="DS263" i="32"/>
  <c r="DW263" i="32" s="1"/>
  <c r="DS297" i="32"/>
  <c r="DW297" i="32" s="1"/>
  <c r="DS337" i="32"/>
  <c r="DW337" i="32" s="1"/>
  <c r="DS278" i="32"/>
  <c r="DW278" i="32" s="1"/>
  <c r="DS318" i="32"/>
  <c r="DW318" i="32" s="1"/>
  <c r="DS232" i="32"/>
  <c r="DW232" i="32" s="1"/>
  <c r="DS242" i="32"/>
  <c r="DW242" i="32" s="1"/>
  <c r="DS267" i="32"/>
  <c r="DW267" i="32" s="1"/>
  <c r="DS178" i="32"/>
  <c r="DW178" i="32" s="1"/>
  <c r="DS320" i="32"/>
  <c r="DW320" i="32" s="1"/>
  <c r="DS360" i="32"/>
  <c r="DW360" i="32" s="1"/>
  <c r="DS317" i="32"/>
  <c r="DW317" i="32" s="1"/>
  <c r="DS207" i="32"/>
  <c r="DW207" i="32" s="1"/>
  <c r="DS181" i="32"/>
  <c r="DW181" i="32" s="1"/>
  <c r="DS257" i="32"/>
  <c r="DW257" i="32" s="1"/>
  <c r="DS142" i="32"/>
  <c r="DW142" i="32" s="1"/>
  <c r="DS123" i="32"/>
  <c r="DW123" i="32" s="1"/>
  <c r="DS203" i="32"/>
  <c r="DW203" i="32" s="1"/>
  <c r="DS152" i="32"/>
  <c r="DW152" i="32" s="1"/>
  <c r="DS170" i="32"/>
  <c r="DW170" i="32" s="1"/>
  <c r="DS268" i="32"/>
  <c r="DW268" i="32" s="1"/>
  <c r="DS199" i="32"/>
  <c r="DW199" i="32" s="1"/>
  <c r="DS345" i="32"/>
  <c r="DW345" i="32" s="1"/>
  <c r="DS162" i="32"/>
  <c r="DW162" i="32" s="1"/>
  <c r="DS165" i="32"/>
  <c r="DW165" i="32" s="1"/>
  <c r="DS215" i="32"/>
  <c r="DW215" i="32" s="1"/>
  <c r="DS244" i="32"/>
  <c r="DW244" i="32" s="1"/>
  <c r="DS254" i="32"/>
  <c r="DW254" i="32" s="1"/>
  <c r="DS189" i="32"/>
  <c r="DW189" i="32" s="1"/>
  <c r="DS280" i="32"/>
  <c r="DW280" i="32" s="1"/>
  <c r="DS157" i="32"/>
  <c r="DW157" i="32" s="1"/>
  <c r="DS127" i="32"/>
  <c r="DW127" i="32" s="1"/>
  <c r="DS124" i="32"/>
  <c r="DW124" i="32" s="1"/>
  <c r="DS153" i="32"/>
  <c r="DW153" i="32" s="1"/>
  <c r="DS217" i="32"/>
  <c r="DW217" i="32" s="1"/>
  <c r="DS118" i="32"/>
  <c r="DW118" i="32" s="1"/>
  <c r="DS158" i="32"/>
  <c r="DW158" i="32" s="1"/>
  <c r="DS155" i="32"/>
  <c r="DW155" i="32" s="1"/>
  <c r="DS235" i="32"/>
  <c r="DW235" i="32" s="1"/>
  <c r="DS168" i="32"/>
  <c r="DW168" i="32" s="1"/>
  <c r="DS208" i="32"/>
  <c r="DW208" i="32" s="1"/>
  <c r="DS184" i="32"/>
  <c r="DW184" i="32" s="1"/>
  <c r="DS273" i="32"/>
  <c r="DW273" i="32" s="1"/>
  <c r="DS361" i="32"/>
  <c r="DW361" i="32" s="1"/>
  <c r="DS175" i="32"/>
  <c r="DW175" i="32" s="1"/>
  <c r="DS200" i="32"/>
  <c r="DW200" i="32" s="1"/>
  <c r="DS226" i="32"/>
  <c r="DW226" i="32" s="1"/>
  <c r="DS248" i="32"/>
  <c r="DW248" i="32" s="1"/>
  <c r="DS258" i="32"/>
  <c r="DW258" i="32" s="1"/>
  <c r="DS220" i="32"/>
  <c r="DW220" i="32" s="1"/>
  <c r="DS296" i="32"/>
  <c r="DW296" i="32" s="1"/>
  <c r="DS216" i="32"/>
  <c r="DW216" i="32" s="1"/>
  <c r="DS293" i="32"/>
  <c r="DW293" i="32" s="1"/>
  <c r="DS282" i="32"/>
  <c r="DW282" i="32" s="1"/>
  <c r="DS141" i="32"/>
  <c r="DW141" i="32" s="1"/>
  <c r="DS233" i="32"/>
  <c r="DW233" i="32" s="1"/>
  <c r="DS166" i="32"/>
  <c r="DW166" i="32" s="1"/>
  <c r="DS206" i="32"/>
  <c r="DW206" i="32" s="1"/>
  <c r="DS243" i="32"/>
  <c r="DW243" i="32" s="1"/>
  <c r="DS128" i="32"/>
  <c r="DW128" i="32" s="1"/>
  <c r="DS210" i="32"/>
  <c r="DW210" i="32" s="1"/>
  <c r="DS247" i="32"/>
  <c r="DW247" i="32" s="1"/>
  <c r="DS281" i="32"/>
  <c r="DW281" i="32" s="1"/>
  <c r="DS321" i="32"/>
  <c r="DW321" i="32" s="1"/>
  <c r="DS204" i="32"/>
  <c r="DW204" i="32" s="1"/>
  <c r="DS302" i="32"/>
  <c r="DW302" i="32" s="1"/>
  <c r="DS228" i="32"/>
  <c r="DW228" i="32" s="1"/>
  <c r="DS238" i="32"/>
  <c r="DW238" i="32" s="1"/>
  <c r="DS260" i="32"/>
  <c r="DW260" i="32" s="1"/>
  <c r="DS154" i="32"/>
  <c r="DW154" i="32" s="1"/>
  <c r="DS304" i="32"/>
  <c r="DW304" i="32" s="1"/>
  <c r="DS344" i="32"/>
  <c r="DW344" i="32" s="1"/>
  <c r="DS301" i="32"/>
  <c r="DW301" i="32" s="1"/>
  <c r="DS194" i="32"/>
  <c r="DW194" i="32" s="1"/>
  <c r="DS149" i="32"/>
  <c r="DW149" i="32" s="1"/>
  <c r="DS276" i="32"/>
  <c r="DW276" i="32" s="1"/>
  <c r="DS333" i="32"/>
  <c r="DW333" i="32" s="1"/>
  <c r="DS351" i="32"/>
  <c r="DW351" i="32" s="1"/>
  <c r="DS314" i="32"/>
  <c r="DW314" i="32" s="1"/>
  <c r="DS307" i="32"/>
  <c r="DW307" i="32" s="1"/>
  <c r="DS386" i="32"/>
  <c r="DW386" i="32" s="1"/>
  <c r="DS332" i="32"/>
  <c r="DW332" i="32" s="1"/>
  <c r="DS348" i="32"/>
  <c r="DW348" i="32" s="1"/>
  <c r="DS367" i="32"/>
  <c r="DW367" i="32" s="1"/>
  <c r="DS237" i="32"/>
  <c r="DW237" i="32" s="1"/>
  <c r="DS372" i="32"/>
  <c r="DW372" i="32" s="1"/>
  <c r="DS369" i="32"/>
  <c r="DW369" i="32" s="1"/>
  <c r="DS339" i="32"/>
  <c r="DW339" i="32" s="1"/>
  <c r="DS374" i="32"/>
  <c r="DW374" i="32" s="1"/>
  <c r="DS49" i="32"/>
  <c r="DW49" i="32" s="1"/>
  <c r="DS27" i="32"/>
  <c r="DW27" i="32" s="1"/>
  <c r="DS74" i="32"/>
  <c r="DW74" i="32" s="1"/>
  <c r="DS36" i="32"/>
  <c r="DW36" i="32" s="1"/>
  <c r="DS78" i="32"/>
  <c r="DW78" i="32" s="1"/>
  <c r="DS64" i="32"/>
  <c r="DW64" i="32" s="1"/>
  <c r="DS10" i="32"/>
  <c r="DW10" i="32" s="1"/>
  <c r="F17" i="46" s="1"/>
  <c r="A17" i="46" s="1"/>
  <c r="DS19" i="32"/>
  <c r="DW19" i="32" s="1"/>
  <c r="F26" i="46" s="1"/>
  <c r="A26" i="46" s="1"/>
  <c r="DS92" i="32"/>
  <c r="DW92" i="32" s="1"/>
  <c r="DS109" i="32"/>
  <c r="DW109" i="32" s="1"/>
  <c r="DS31" i="32"/>
  <c r="DW31" i="32" s="1"/>
  <c r="DS48" i="32"/>
  <c r="DW48" i="32" s="1"/>
  <c r="DS67" i="32"/>
  <c r="DW67" i="32" s="1"/>
  <c r="DS34" i="32"/>
  <c r="DW34" i="32" s="1"/>
  <c r="DS39" i="32"/>
  <c r="DW39" i="32" s="1"/>
  <c r="DS38" i="32"/>
  <c r="DW38" i="32" s="1"/>
  <c r="DS91" i="32"/>
  <c r="DW91" i="32" s="1"/>
  <c r="DS106" i="32"/>
  <c r="DW106" i="32" s="1"/>
  <c r="DS68" i="32"/>
  <c r="DW68" i="32" s="1"/>
  <c r="DS46" i="32"/>
  <c r="DW46" i="32" s="1"/>
  <c r="DS32" i="32"/>
  <c r="DW32" i="32" s="1"/>
  <c r="DS114" i="32"/>
  <c r="DW114" i="32" s="1"/>
  <c r="DS76" i="32"/>
  <c r="DW76" i="32" s="1"/>
  <c r="DS77" i="32"/>
  <c r="DW77" i="32" s="1"/>
  <c r="DS103" i="32"/>
  <c r="DW103" i="32" s="1"/>
  <c r="DS159" i="32"/>
  <c r="DW159" i="32" s="1"/>
  <c r="DS121" i="32"/>
  <c r="DW121" i="32" s="1"/>
  <c r="DS185" i="32"/>
  <c r="DW185" i="32" s="1"/>
  <c r="DS241" i="32"/>
  <c r="DW241" i="32" s="1"/>
  <c r="DS126" i="32"/>
  <c r="DW126" i="32" s="1"/>
  <c r="DS214" i="32"/>
  <c r="DW214" i="32" s="1"/>
  <c r="DS171" i="32"/>
  <c r="DW171" i="32" s="1"/>
  <c r="DS136" i="32"/>
  <c r="DW136" i="32" s="1"/>
  <c r="DS133" i="32"/>
  <c r="DW133" i="32" s="1"/>
  <c r="DS255" i="32"/>
  <c r="DW255" i="32" s="1"/>
  <c r="DS186" i="32"/>
  <c r="DW186" i="32" s="1"/>
  <c r="DS329" i="32"/>
  <c r="DW329" i="32" s="1"/>
  <c r="DS117" i="32"/>
  <c r="DW117" i="32" s="1"/>
  <c r="DS310" i="32"/>
  <c r="DW310" i="32" s="1"/>
  <c r="DS202" i="32"/>
  <c r="DW202" i="32" s="1"/>
  <c r="DS240" i="32"/>
  <c r="DW240" i="32" s="1"/>
  <c r="DS250" i="32"/>
  <c r="DW250" i="32" s="1"/>
  <c r="DS176" i="32"/>
  <c r="DW176" i="32" s="1"/>
  <c r="DS108" i="32"/>
  <c r="DW108" i="32" s="1"/>
  <c r="DS167" i="32"/>
  <c r="DW167" i="32" s="1"/>
  <c r="DS129" i="32"/>
  <c r="DW129" i="32" s="1"/>
  <c r="DS193" i="32"/>
  <c r="DW193" i="32" s="1"/>
  <c r="DS134" i="32"/>
  <c r="DW134" i="32" s="1"/>
  <c r="DS174" i="32"/>
  <c r="DW174" i="32" s="1"/>
  <c r="DS187" i="32"/>
  <c r="DW187" i="32" s="1"/>
  <c r="DS259" i="32"/>
  <c r="DW259" i="32" s="1"/>
  <c r="DS164" i="32"/>
  <c r="DW164" i="32" s="1"/>
  <c r="DS221" i="32"/>
  <c r="DW221" i="32" s="1"/>
  <c r="DS197" i="32"/>
  <c r="DW197" i="32" s="1"/>
  <c r="DS289" i="32"/>
  <c r="DW289" i="32" s="1"/>
  <c r="DS156" i="32"/>
  <c r="DW156" i="32" s="1"/>
  <c r="DS270" i="32"/>
  <c r="DW270" i="32" s="1"/>
  <c r="DS213" i="32"/>
  <c r="DW213" i="32" s="1"/>
  <c r="DS230" i="32"/>
  <c r="DW230" i="32" s="1"/>
  <c r="DS252" i="32"/>
  <c r="DW252" i="32" s="1"/>
  <c r="DS262" i="32"/>
  <c r="DW262" i="32" s="1"/>
  <c r="DS272" i="32"/>
  <c r="DW272" i="32" s="1"/>
  <c r="DS312" i="32"/>
  <c r="DW312" i="32" s="1"/>
  <c r="DS269" i="32"/>
  <c r="DW269" i="32" s="1"/>
  <c r="DS309" i="32"/>
  <c r="DW309" i="32" s="1"/>
  <c r="DS298" i="32"/>
  <c r="DW298" i="32" s="1"/>
  <c r="DS172" i="32"/>
  <c r="DW172" i="32" s="1"/>
  <c r="DS303" i="32"/>
  <c r="DW303" i="32" s="1"/>
  <c r="DS335" i="32"/>
  <c r="DW335" i="32" s="1"/>
  <c r="DS311" i="32"/>
  <c r="DW311" i="32" s="1"/>
  <c r="DS316" i="32"/>
  <c r="DW316" i="32" s="1"/>
  <c r="DS319" i="32"/>
  <c r="DW319" i="32" s="1"/>
  <c r="DS245" i="32"/>
  <c r="DW245" i="32" s="1"/>
  <c r="DS334" i="32"/>
  <c r="DW334" i="32" s="1"/>
  <c r="DS350" i="32"/>
  <c r="DW350" i="32" s="1"/>
  <c r="DS375" i="32"/>
  <c r="DW375" i="32" s="1"/>
  <c r="DS315" i="32"/>
  <c r="DW315" i="32" s="1"/>
  <c r="DS380" i="32"/>
  <c r="DW380" i="32" s="1"/>
  <c r="DS377" i="32"/>
  <c r="DW377" i="32" s="1"/>
  <c r="DS347" i="32"/>
  <c r="DW347" i="32" s="1"/>
  <c r="DS382" i="32"/>
  <c r="DW382" i="32" s="1"/>
  <c r="DS70" i="32"/>
  <c r="DW70" i="32" s="1"/>
  <c r="DS56" i="32"/>
  <c r="DW56" i="32" s="1"/>
  <c r="DS8" i="32"/>
  <c r="DW8" i="32" s="1"/>
  <c r="F15" i="46" s="1"/>
  <c r="A15" i="46" s="1"/>
  <c r="DS251" i="32"/>
  <c r="DW251" i="32" s="1"/>
  <c r="DS11" i="32"/>
  <c r="DW11" i="32" s="1"/>
  <c r="F18" i="46" s="1"/>
  <c r="A18" i="46" s="1"/>
  <c r="DS37" i="32"/>
  <c r="DW37" i="32" s="1"/>
  <c r="DS227" i="32"/>
  <c r="DW227" i="32" s="1"/>
  <c r="DS33" i="32"/>
  <c r="DW33" i="32" s="1"/>
  <c r="DS59" i="32"/>
  <c r="DW59" i="32" s="1"/>
  <c r="DS90" i="32"/>
  <c r="DW90" i="32" s="1"/>
  <c r="DS52" i="32"/>
  <c r="DW52" i="32" s="1"/>
  <c r="DS6" i="32"/>
  <c r="DW6" i="32" s="1"/>
  <c r="F13" i="46" s="1"/>
  <c r="A13" i="46" s="1"/>
  <c r="DS30" i="32"/>
  <c r="DW30" i="32" s="1"/>
  <c r="DS75" i="32"/>
  <c r="DW75" i="32" s="1"/>
  <c r="DS98" i="32"/>
  <c r="DW98" i="32" s="1"/>
  <c r="DS60" i="32"/>
  <c r="DW60" i="32" s="1"/>
  <c r="DS102" i="32"/>
  <c r="DW102" i="32" s="1"/>
  <c r="DS88" i="32"/>
  <c r="DW88" i="32" s="1"/>
  <c r="DS16" i="32"/>
  <c r="DW16" i="32" s="1"/>
  <c r="F23" i="46" s="1"/>
  <c r="A23" i="46" s="1"/>
  <c r="DS179" i="32"/>
  <c r="DW179" i="32" s="1"/>
  <c r="DS110" i="32"/>
  <c r="DW110" i="32" s="1"/>
  <c r="DS96" i="32"/>
  <c r="DW96" i="32" s="1"/>
  <c r="DS135" i="32"/>
  <c r="DW135" i="32" s="1"/>
  <c r="DS190" i="32"/>
  <c r="DW190" i="32" s="1"/>
  <c r="DS265" i="32"/>
  <c r="DW265" i="32" s="1"/>
  <c r="DS286" i="32"/>
  <c r="DW286" i="32" s="1"/>
  <c r="DS264" i="32"/>
  <c r="DW264" i="32" s="1"/>
  <c r="DS196" i="32"/>
  <c r="DW196" i="32" s="1"/>
  <c r="DS192" i="32"/>
  <c r="DW192" i="32" s="1"/>
  <c r="DS287" i="32"/>
  <c r="DW287" i="32" s="1"/>
  <c r="DS357" i="32"/>
  <c r="DW357" i="32" s="1"/>
  <c r="DS368" i="32"/>
  <c r="DW368" i="32" s="1"/>
  <c r="DS373" i="32"/>
  <c r="DW373" i="32" s="1"/>
  <c r="DS370" i="32"/>
  <c r="DW370" i="32" s="1"/>
  <c r="DS326" i="32"/>
  <c r="DW326" i="32" s="1"/>
  <c r="DS383" i="32"/>
  <c r="DW383" i="32" s="1"/>
  <c r="DS364" i="32"/>
  <c r="DW364" i="32" s="1"/>
  <c r="DS355" i="32"/>
  <c r="DW355" i="32" s="1"/>
  <c r="DS131" i="32"/>
  <c r="DW131" i="32" s="1"/>
  <c r="DS41" i="32"/>
  <c r="DW41" i="32" s="1"/>
  <c r="DS26" i="32"/>
  <c r="DW26" i="32" s="1"/>
  <c r="DS66" i="32"/>
  <c r="DW66" i="32" s="1"/>
  <c r="DS72" i="32"/>
  <c r="DW72" i="32" s="1"/>
  <c r="DS94" i="32"/>
  <c r="DW94" i="32" s="1"/>
  <c r="DS53" i="32"/>
  <c r="DW53" i="32" s="1"/>
  <c r="DS17" i="32"/>
  <c r="DW17" i="32" s="1"/>
  <c r="F24" i="46" s="1"/>
  <c r="A24" i="46" s="1"/>
  <c r="DS42" i="32"/>
  <c r="DW42" i="32" s="1"/>
  <c r="DS21" i="32"/>
  <c r="DW21" i="32" s="1"/>
  <c r="F28" i="46" s="1"/>
  <c r="A28" i="46" s="1"/>
  <c r="DS50" i="32"/>
  <c r="DW50" i="32" s="1"/>
  <c r="DS23" i="32"/>
  <c r="DW23" i="32" s="1"/>
  <c r="DS198" i="32"/>
  <c r="DW198" i="32" s="1"/>
  <c r="DS205" i="32"/>
  <c r="DW205" i="32" s="1"/>
  <c r="DS359" i="32"/>
  <c r="DW359" i="32" s="1"/>
  <c r="DS381" i="32"/>
  <c r="DW381" i="32" s="1"/>
  <c r="DS4" i="32"/>
  <c r="DW4" i="32" s="1"/>
  <c r="F11" i="46" s="1"/>
  <c r="A11" i="46" s="1"/>
  <c r="DS132" i="32"/>
  <c r="DW132" i="32" s="1"/>
  <c r="DS160" i="32"/>
  <c r="DW160" i="32" s="1"/>
  <c r="DS294" i="32"/>
  <c r="DW294" i="32" s="1"/>
  <c r="DS246" i="32"/>
  <c r="DW246" i="32" s="1"/>
  <c r="DS288" i="32"/>
  <c r="DW288" i="32" s="1"/>
  <c r="DS218" i="32"/>
  <c r="DW218" i="32" s="1"/>
  <c r="DS327" i="32"/>
  <c r="DW327" i="32" s="1"/>
  <c r="DS376" i="32"/>
  <c r="DW376" i="32" s="1"/>
  <c r="DS163" i="32"/>
  <c r="DW163" i="32" s="1"/>
  <c r="DS161" i="32"/>
  <c r="DW161" i="32" s="1"/>
  <c r="DS188" i="32"/>
  <c r="DW188" i="32" s="1"/>
  <c r="DS305" i="32"/>
  <c r="DW305" i="32" s="1"/>
  <c r="DS256" i="32"/>
  <c r="DW256" i="32" s="1"/>
  <c r="DS277" i="32"/>
  <c r="DW277" i="32" s="1"/>
  <c r="DS266" i="32"/>
  <c r="DW266" i="32" s="1"/>
  <c r="DS292" i="32"/>
  <c r="DW292" i="32" s="1"/>
  <c r="DS363" i="32"/>
  <c r="DW363" i="32" s="1"/>
  <c r="DS275" i="32"/>
  <c r="DW275" i="32" s="1"/>
  <c r="DS330" i="32"/>
  <c r="DW330" i="32" s="1"/>
  <c r="DS378" i="32"/>
  <c r="DW378" i="32" s="1"/>
  <c r="DS356" i="32"/>
  <c r="DW356" i="32" s="1"/>
  <c r="DS212" i="32"/>
  <c r="DW212" i="32" s="1"/>
  <c r="DS385" i="32"/>
  <c r="DW385" i="32" s="1"/>
  <c r="DS366" i="32"/>
  <c r="DW366" i="32" s="1"/>
  <c r="DS29" i="32"/>
  <c r="DW29" i="32" s="1"/>
  <c r="DS24" i="32"/>
  <c r="DW24" i="32" s="1"/>
  <c r="DS101" i="32"/>
  <c r="DW101" i="32" s="1"/>
  <c r="DS44" i="32"/>
  <c r="DW44" i="32" s="1"/>
  <c r="DS86" i="32"/>
  <c r="DW86" i="32" s="1"/>
  <c r="DS45" i="32"/>
  <c r="DW45" i="32" s="1"/>
  <c r="DS15" i="32"/>
  <c r="DW15" i="32" s="1"/>
  <c r="F22" i="46" s="1"/>
  <c r="A22" i="46" s="1"/>
  <c r="DS195" i="32"/>
  <c r="DW195" i="32" s="1"/>
  <c r="DS35" i="32"/>
  <c r="DW35" i="32" s="1"/>
  <c r="DS62" i="32"/>
  <c r="DW62" i="32" s="1"/>
  <c r="DS40" i="32"/>
  <c r="DW40" i="32" s="1"/>
  <c r="DS112" i="32"/>
  <c r="DW112" i="32" s="1"/>
  <c r="DS225" i="32"/>
  <c r="DW225" i="32" s="1"/>
  <c r="DS139" i="32"/>
  <c r="DW139" i="32" s="1"/>
  <c r="DS313" i="32"/>
  <c r="DW313" i="32" s="1"/>
  <c r="DS180" i="32"/>
  <c r="DW180" i="32" s="1"/>
  <c r="DS285" i="32"/>
  <c r="DW285" i="32" s="1"/>
  <c r="DS183" i="32"/>
  <c r="DW183" i="32" s="1"/>
  <c r="DS295" i="32"/>
  <c r="DW295" i="32" s="1"/>
  <c r="DS341" i="32"/>
  <c r="DW341" i="32" s="1"/>
  <c r="DS384" i="32"/>
  <c r="DW384" i="32" s="1"/>
  <c r="DS283" i="32"/>
  <c r="DW283" i="32" s="1"/>
  <c r="DS338" i="32"/>
  <c r="DW338" i="32" s="1"/>
  <c r="DS18" i="32"/>
  <c r="DW18" i="32" s="1"/>
  <c r="F25" i="46" s="1"/>
  <c r="A25" i="46" s="1"/>
  <c r="DS54" i="32"/>
  <c r="DW54" i="32" s="1"/>
  <c r="DS84" i="32"/>
  <c r="DW84" i="32" s="1"/>
  <c r="DS85" i="32"/>
  <c r="DW85" i="32" s="1"/>
  <c r="DS371" i="32"/>
  <c r="DW371" i="32" s="1"/>
  <c r="DS331" i="32"/>
  <c r="DW331" i="32" s="1"/>
  <c r="DS93" i="32"/>
  <c r="DW93" i="32" s="1"/>
  <c r="DS82" i="32"/>
  <c r="DW82" i="32" s="1"/>
  <c r="DS83" i="32"/>
  <c r="DW83" i="32" s="1"/>
  <c r="DS211" i="32"/>
  <c r="DW211" i="32" s="1"/>
  <c r="DS51" i="32"/>
  <c r="DW51" i="32" s="1"/>
  <c r="DS104" i="32"/>
  <c r="DW104" i="32" s="1"/>
  <c r="DS125" i="32"/>
  <c r="DW125" i="32" s="1"/>
  <c r="DS115" i="32"/>
  <c r="DW115" i="32" s="1"/>
  <c r="DS219" i="32"/>
  <c r="DW219" i="32" s="1"/>
  <c r="DS231" i="32"/>
  <c r="DW231" i="32" s="1"/>
  <c r="DS224" i="32"/>
  <c r="DW224" i="32" s="1"/>
  <c r="DS87" i="32"/>
  <c r="DW87" i="32" s="1"/>
  <c r="DS328" i="32"/>
  <c r="DW328" i="32" s="1"/>
  <c r="DS274" i="32"/>
  <c r="DW274" i="32" s="1"/>
  <c r="DS261" i="32"/>
  <c r="DW261" i="32" s="1"/>
  <c r="DS300" i="32"/>
  <c r="DW300" i="32" s="1"/>
  <c r="DS340" i="32"/>
  <c r="DW340" i="32" s="1"/>
  <c r="DS358" i="32"/>
  <c r="DW358" i="32" s="1"/>
  <c r="DS229" i="32"/>
  <c r="DW229" i="32" s="1"/>
  <c r="DS9" i="32"/>
  <c r="DW9" i="32" s="1"/>
  <c r="F16" i="46" s="1"/>
  <c r="A16" i="46" s="1"/>
  <c r="DS13" i="32"/>
  <c r="DW13" i="32" s="1"/>
  <c r="F20" i="46" s="1"/>
  <c r="A20" i="46" s="1"/>
  <c r="DS81" i="32"/>
  <c r="DW81" i="32" s="1"/>
  <c r="DS14" i="32"/>
  <c r="DW14" i="32" s="1"/>
  <c r="F21" i="46" s="1"/>
  <c r="A21" i="46" s="1"/>
  <c r="DS71" i="32"/>
  <c r="DW71" i="32" s="1"/>
  <c r="DS323" i="32"/>
  <c r="DW323" i="32" s="1"/>
  <c r="DS89" i="32"/>
  <c r="DW89" i="32" s="1"/>
  <c r="DS239" i="32"/>
  <c r="DW239" i="32" s="1"/>
  <c r="DS353" i="32"/>
  <c r="DW353" i="32" s="1"/>
  <c r="DS148" i="32"/>
  <c r="DW148" i="32" s="1"/>
  <c r="DS336" i="32"/>
  <c r="DW336" i="32" s="1"/>
  <c r="DS290" i="32"/>
  <c r="DW290" i="32" s="1"/>
  <c r="DS343" i="32"/>
  <c r="DW343" i="32" s="1"/>
  <c r="DS379" i="32"/>
  <c r="DW379" i="32" s="1"/>
  <c r="DS291" i="32"/>
  <c r="DW291" i="32" s="1"/>
  <c r="DS346" i="32"/>
  <c r="DW346" i="32" s="1"/>
  <c r="DS5" i="32"/>
  <c r="DW5" i="32" s="1"/>
  <c r="F12" i="46" s="1"/>
  <c r="A12" i="46" s="1"/>
  <c r="DS20" i="32"/>
  <c r="DW20" i="32" s="1"/>
  <c r="F27" i="46" s="1"/>
  <c r="A27" i="46" s="1"/>
  <c r="DS147" i="32"/>
  <c r="DW147" i="32" s="1"/>
  <c r="DS28" i="32"/>
  <c r="DW28" i="32" s="1"/>
  <c r="DS150" i="32"/>
  <c r="DW150" i="32" s="1"/>
  <c r="DS107" i="32"/>
  <c r="DW107" i="32" s="1"/>
  <c r="DS173" i="32"/>
  <c r="DW173" i="32" s="1"/>
  <c r="DS234" i="32"/>
  <c r="DW234" i="32" s="1"/>
  <c r="DS352" i="32"/>
  <c r="DW352" i="32" s="1"/>
  <c r="DS306" i="32"/>
  <c r="DW306" i="32" s="1"/>
  <c r="DS279" i="32"/>
  <c r="DW279" i="32" s="1"/>
  <c r="DS308" i="32"/>
  <c r="DW308" i="32" s="1"/>
  <c r="DS349" i="32"/>
  <c r="DW349" i="32" s="1"/>
  <c r="DS271" i="32"/>
  <c r="DW271" i="32" s="1"/>
  <c r="DS365" i="32"/>
  <c r="DW365" i="32" s="1"/>
  <c r="DS299" i="32"/>
  <c r="DW299" i="32" s="1"/>
  <c r="DS354" i="32"/>
  <c r="DW354" i="32" s="1"/>
  <c r="DS322" i="32"/>
  <c r="DW322" i="32" s="1"/>
  <c r="DS342" i="32"/>
  <c r="DW342" i="32" s="1"/>
  <c r="DS324" i="32"/>
  <c r="DW324" i="32" s="1"/>
  <c r="DS253" i="32"/>
  <c r="DW253" i="32" s="1"/>
  <c r="I37" i="42"/>
  <c r="DS99" i="32"/>
  <c r="DW99" i="32" s="1"/>
  <c r="DS43" i="32"/>
  <c r="DW43" i="32" s="1"/>
  <c r="DS25" i="32"/>
  <c r="DW25" i="32" s="1"/>
  <c r="DS3" i="32"/>
  <c r="DW3" i="32" s="1"/>
  <c r="F10" i="46" s="1"/>
  <c r="A10" i="46" s="1"/>
  <c r="DS12" i="32"/>
  <c r="DW12" i="32" s="1"/>
  <c r="F19" i="46" s="1"/>
  <c r="A19" i="46" s="1"/>
  <c r="DS57" i="32"/>
  <c r="DW57" i="32" s="1"/>
  <c r="DS80" i="32"/>
  <c r="DW80" i="32" s="1"/>
  <c r="DS61" i="32"/>
  <c r="DW61" i="32" s="1"/>
  <c r="DS47" i="32"/>
  <c r="DW47" i="32" s="1"/>
  <c r="DS69" i="32"/>
  <c r="DW69" i="32" s="1"/>
  <c r="DS22" i="32"/>
  <c r="DW22" i="32" s="1"/>
  <c r="F29" i="46" s="1"/>
  <c r="A29" i="46" s="1"/>
  <c r="DS146" i="32"/>
  <c r="DW146" i="32" s="1"/>
  <c r="DS120" i="32"/>
  <c r="DW120" i="32" s="1"/>
  <c r="DS236" i="32"/>
  <c r="DW236" i="32" s="1"/>
  <c r="DS191" i="32"/>
  <c r="DW191" i="32" s="1"/>
  <c r="DS325" i="32"/>
  <c r="DW325" i="32" s="1"/>
  <c r="DS284" i="32"/>
  <c r="DW284" i="32" s="1"/>
  <c r="DS58" i="32"/>
  <c r="DW58" i="32" s="1"/>
  <c r="J37" i="42"/>
  <c r="DS63" i="32"/>
  <c r="DW63" i="32" s="1"/>
  <c r="DS362" i="32"/>
  <c r="DW362" i="32" s="1"/>
  <c r="DS7" i="32"/>
  <c r="DW7" i="32" s="1"/>
  <c r="F14" i="46" s="1"/>
  <c r="A14" i="46" s="1"/>
  <c r="DS55" i="32"/>
  <c r="DW55" i="32" s="1"/>
  <c r="J16" i="42"/>
  <c r="D12" i="46"/>
  <c r="I16" i="42"/>
  <c r="F6" i="42" l="1"/>
  <c r="J10" i="46"/>
  <c r="J5" i="46"/>
  <c r="I10" i="46"/>
  <c r="J4" i="46" s="1"/>
  <c r="B3" i="46"/>
  <c r="J27" i="46"/>
  <c r="I27" i="46"/>
  <c r="I20" i="46"/>
  <c r="J20" i="46"/>
  <c r="J16" i="46"/>
  <c r="I16" i="46"/>
  <c r="J11" i="46"/>
  <c r="I11" i="46"/>
  <c r="I26" i="46"/>
  <c r="J26" i="46"/>
  <c r="J29" i="46"/>
  <c r="I29" i="46"/>
  <c r="I22" i="46"/>
  <c r="J22" i="46"/>
  <c r="J24" i="46"/>
  <c r="I24" i="46"/>
  <c r="J17" i="46"/>
  <c r="I17" i="46"/>
  <c r="I12" i="46"/>
  <c r="J12" i="46"/>
  <c r="I25" i="46"/>
  <c r="J25" i="46"/>
  <c r="I18" i="46"/>
  <c r="J18" i="46"/>
  <c r="I13" i="46"/>
  <c r="J13" i="46"/>
  <c r="J14" i="46"/>
  <c r="I14" i="46"/>
  <c r="J23" i="46"/>
  <c r="I23" i="46"/>
  <c r="J15" i="46"/>
  <c r="I15" i="46"/>
  <c r="J28" i="46"/>
  <c r="I28" i="46"/>
  <c r="I21" i="46"/>
  <c r="J21" i="46"/>
  <c r="I19" i="46"/>
  <c r="J19" i="46"/>
  <c r="J9" i="42" l="1"/>
  <c r="I4" i="42"/>
  <c r="I5" i="42"/>
  <c r="J6" i="46"/>
  <c r="E6" i="46" s="1"/>
  <c r="C3" i="44"/>
  <c r="BF3" i="44" s="1"/>
  <c r="E2" i="46" l="1"/>
  <c r="E3" i="46" s="1"/>
  <c r="E4" i="46" s="1"/>
  <c r="I6" i="42"/>
  <c r="J10" i="42"/>
  <c r="E7" i="46" l="1"/>
</calcChain>
</file>

<file path=xl/comments1.xml><?xml version="1.0" encoding="utf-8"?>
<comments xmlns="http://schemas.openxmlformats.org/spreadsheetml/2006/main">
  <authors>
    <author>alksjfd</author>
  </authors>
  <commentList>
    <comment ref="M6" authorId="0" shapeId="0">
      <text>
        <r>
          <rPr>
            <b/>
            <sz val="12"/>
            <color indexed="81"/>
            <rFont val="Calibri"/>
            <family val="2"/>
          </rPr>
          <t xml:space="preserve">The expected 260/280 ratio for pure samples is between 1.8 - 2.0. If your samples are outside of this bound please consider repurifying your samples prior to submission.
Impure samples can cause library prep chemistry to fail.
! Lower values are observed for samples of low concentrations. </t>
        </r>
      </text>
    </comment>
    <comment ref="N6" authorId="0" shapeId="0">
      <text>
        <r>
          <rPr>
            <b/>
            <sz val="12"/>
            <color indexed="81"/>
            <rFont val="Calibri"/>
            <family val="2"/>
          </rPr>
          <t>The expected 260/230 ratio for pure samples is between 2.0 - 2.2. If your samples are outside of this bound please consider repurifying your samples prior to submission.
Impure samples can cause library prep chemistry to fail.
! Lower values are observed for samples of low concentrations.</t>
        </r>
      </text>
    </comment>
    <comment ref="C9" authorId="0" shapeId="0">
      <text>
        <r>
          <rPr>
            <sz val="11"/>
            <color theme="1"/>
            <rFont val="Calibri"/>
            <family val="2"/>
            <scheme val="minor"/>
          </rPr>
          <t xml:space="preserve">Please make sure that your sampleID corresponds with your tube label. 
Numbers, letters, dashes and underscores only. Spaces and dots not allowed. </t>
        </r>
      </text>
    </comment>
    <comment ref="M10" authorId="0" shapeId="0">
      <text>
        <r>
          <rPr>
            <b/>
            <sz val="12"/>
            <color indexed="81"/>
            <rFont val="Calibri"/>
            <family val="2"/>
          </rPr>
          <t>The expected 260/280 ratio for pure samples is between 1.8 - 2.0. If your samples are outside of this bound please consider repurifying your samples prior to submission.</t>
        </r>
        <r>
          <rPr>
            <sz val="12"/>
            <color indexed="81"/>
            <rFont val="Calibri"/>
            <family val="2"/>
          </rPr>
          <t xml:space="preserve">
</t>
        </r>
      </text>
    </comment>
    <comment ref="N10" authorId="0" shapeId="0">
      <text>
        <r>
          <rPr>
            <b/>
            <sz val="12"/>
            <color indexed="81"/>
            <rFont val="Calibri"/>
            <family val="2"/>
          </rPr>
          <t>The expected 260/230 ratio for pure samples is between 2.0 - 2.2. If your samples are outside of this bound please consider repurifying your samples prior to submission.
Impure samples can cause library prep chemistry to fail.
! Lower values are observed for samples of low concentrations.</t>
        </r>
        <r>
          <rPr>
            <sz val="12"/>
            <color indexed="81"/>
            <rFont val="Calibri"/>
            <family val="2"/>
          </rPr>
          <t xml:space="preserve">
</t>
        </r>
      </text>
    </comment>
  </commentList>
</comments>
</file>

<file path=xl/sharedStrings.xml><?xml version="1.0" encoding="utf-8"?>
<sst xmlns="http://schemas.openxmlformats.org/spreadsheetml/2006/main" count="5505" uniqueCount="2354">
  <si>
    <t>v 18</t>
  </si>
  <si>
    <t xml:space="preserve">Thank you for submitting to the DSC! </t>
  </si>
  <si>
    <r>
      <rPr>
        <b/>
        <sz val="11"/>
        <color theme="1"/>
        <rFont val="Calibri"/>
        <family val="2"/>
        <scheme val="minor"/>
      </rPr>
      <t xml:space="preserve">Please review the following requirements </t>
    </r>
    <r>
      <rPr>
        <b/>
        <i/>
        <sz val="11"/>
        <color theme="1"/>
        <rFont val="Calibri"/>
        <family val="2"/>
        <scheme val="minor"/>
      </rPr>
      <t>before preparing samples,</t>
    </r>
    <r>
      <rPr>
        <sz val="11"/>
        <color theme="1"/>
        <rFont val="Calibri"/>
        <family val="2"/>
        <scheme val="minor"/>
      </rPr>
      <t xml:space="preserve">then proceed to the </t>
    </r>
    <r>
      <rPr>
        <b/>
        <sz val="11"/>
        <color theme="5"/>
        <rFont val="Calibri"/>
        <family val="2"/>
        <scheme val="minor"/>
      </rPr>
      <t>Project Info &amp; Checklist tab.</t>
    </r>
  </si>
  <si>
    <t>Project submission confirms the acceptance of our terms and conditions outlined below. If you have any questions please email us at dseqcentre@utoronto.ca.</t>
  </si>
  <si>
    <t>PAYMENTS &amp; SUBMISSION REQUESTS</t>
  </si>
  <si>
    <r>
      <rPr>
        <b/>
        <sz val="11"/>
        <color theme="1"/>
        <rFont val="Calibri"/>
        <family val="2"/>
        <scheme val="minor"/>
      </rPr>
      <t>We require institutional purchase orders (POs) for payment for labs external to the UofT before we  start processing samples</t>
    </r>
    <r>
      <rPr>
        <sz val="11"/>
        <color theme="1"/>
        <rFont val="Calibri"/>
        <family val="2"/>
        <scheme val="minor"/>
      </rPr>
      <t xml:space="preserve">; as you begin planning your project, please reach out to </t>
    </r>
    <r>
      <rPr>
        <u/>
        <sz val="11"/>
        <color theme="1"/>
        <rFont val="Calibri"/>
        <family val="2"/>
        <scheme val="minor"/>
      </rPr>
      <t>dseqcentre@utoronto.ca</t>
    </r>
    <r>
      <rPr>
        <sz val="11"/>
        <color theme="1"/>
        <rFont val="Calibri"/>
        <family val="2"/>
        <scheme val="minor"/>
      </rPr>
      <t xml:space="preserve"> to </t>
    </r>
    <r>
      <rPr>
        <b/>
        <sz val="11"/>
        <color theme="1"/>
        <rFont val="Calibri"/>
        <family val="2"/>
        <scheme val="minor"/>
      </rPr>
      <t>request a service quotation</t>
    </r>
    <r>
      <rPr>
        <sz val="11"/>
        <color theme="1"/>
        <rFont val="Calibri"/>
        <family val="2"/>
        <scheme val="minor"/>
      </rPr>
      <t xml:space="preserve">. Our quotes are valid for 3 months with a few exceptions, and samples must be received before quote expiration. Review your quote for additional accounting information that may be required by your procurement department. We may be registered as a vendor with your procurement department; check your quote for additional information (e.g. Sickkids/UHN). </t>
    </r>
    <r>
      <rPr>
        <b/>
        <sz val="11"/>
        <color theme="1"/>
        <rFont val="Calibri"/>
        <family val="2"/>
        <scheme val="minor"/>
      </rPr>
      <t>Forward the service quotation to your finance department or contact your business officer for assistance</t>
    </r>
    <r>
      <rPr>
        <sz val="11"/>
        <color theme="1"/>
        <rFont val="Calibri"/>
        <family val="2"/>
        <scheme val="minor"/>
      </rPr>
      <t>.</t>
    </r>
  </si>
  <si>
    <t>The principal investigator (PI) listed on the sample submission form is liable for all costs incurred as a result of submission.  If two or more parties are paying for services, please designate the PI's and their percentage payment, or specific dollar amount.  When invoices are received, please pay promptly. Payment status is monitored frequently.</t>
  </si>
  <si>
    <t>EXPERIMENTAL &amp; SEQ APPLICATION DESIGN</t>
  </si>
  <si>
    <r>
      <t xml:space="preserve">We offer free consultations via Zoom at a mutually convenient time. Please contact us at </t>
    </r>
    <r>
      <rPr>
        <u/>
        <sz val="11"/>
        <color theme="1"/>
        <rFont val="Calibri"/>
        <family val="2"/>
        <scheme val="minor"/>
      </rPr>
      <t>dseqcentre@utoronto.ca</t>
    </r>
    <r>
      <rPr>
        <sz val="11"/>
        <color theme="1"/>
        <rFont val="Calibri"/>
        <family val="2"/>
        <scheme val="minor"/>
      </rPr>
      <t xml:space="preserve"> to schedule a meeting. Prior to the meeting please provide any relevant papers and a short description of your project as well as any questions you may have.</t>
    </r>
  </si>
  <si>
    <t>We also provide educational material on our YouTube channel. There you will find an assortment of informational videos from our vendors as well as educational videos produced by us.</t>
  </si>
  <si>
    <t xml:space="preserve">We highly recommend that you review 'ENCODE Experiment Guidelines' in the experiment planning stage. </t>
  </si>
  <si>
    <t>Link to ENCODE</t>
  </si>
  <si>
    <t>SAMPLE SUBMISSION GUIDE</t>
  </si>
  <si>
    <r>
      <t>1. Please carefully review the</t>
    </r>
    <r>
      <rPr>
        <b/>
        <sz val="11"/>
        <color rgb="FFFF41B2"/>
        <rFont val="Calibri"/>
        <family val="2"/>
        <scheme val="minor"/>
      </rPr>
      <t xml:space="preserve"> </t>
    </r>
    <r>
      <rPr>
        <b/>
        <sz val="11"/>
        <color rgb="FF56B400"/>
        <rFont val="Calibri"/>
        <family val="2"/>
        <scheme val="minor"/>
      </rPr>
      <t>Sample Requirements tab</t>
    </r>
    <r>
      <rPr>
        <b/>
        <sz val="11"/>
        <color rgb="FFFF41B2"/>
        <rFont val="Calibri"/>
        <family val="2"/>
        <scheme val="minor"/>
      </rPr>
      <t xml:space="preserve"> </t>
    </r>
    <r>
      <rPr>
        <sz val="11"/>
        <rFont val="Calibri"/>
        <family val="2"/>
        <scheme val="minor"/>
      </rPr>
      <t>to understand the minimum quantity of material you'll need to submit for your desired application.</t>
    </r>
  </si>
  <si>
    <r>
      <t xml:space="preserve">2. We request that customers strictly follow quality control guidelines to ensure successful projects. </t>
    </r>
    <r>
      <rPr>
        <b/>
        <sz val="11"/>
        <color theme="1"/>
        <rFont val="Calibri"/>
        <family val="2"/>
        <scheme val="minor"/>
      </rPr>
      <t>Samples should ideally be resuspended in water</t>
    </r>
    <r>
      <rPr>
        <sz val="11"/>
        <color theme="1"/>
        <rFont val="Calibri"/>
        <family val="2"/>
        <scheme val="minor"/>
      </rPr>
      <t xml:space="preserve"> - buffers such as TE contain contaminants that can interfere with downstream enzymatic reactions leading to library prep failure and processing delays. Samples should be </t>
    </r>
    <r>
      <rPr>
        <b/>
        <sz val="11"/>
        <color theme="1"/>
        <rFont val="Calibri"/>
        <family val="2"/>
        <scheme val="minor"/>
      </rPr>
      <t>quantified using fluorometry</t>
    </r>
    <r>
      <rPr>
        <sz val="11"/>
        <color theme="1"/>
        <rFont val="Calibri"/>
        <family val="2"/>
        <scheme val="minor"/>
      </rPr>
      <t xml:space="preserve"> (Qubit/Quant-iT) and</t>
    </r>
    <r>
      <rPr>
        <b/>
        <sz val="11"/>
        <color theme="1"/>
        <rFont val="Calibri"/>
        <family val="2"/>
        <scheme val="minor"/>
      </rPr>
      <t xml:space="preserve"> tested for contamination using spectrometry.</t>
    </r>
    <r>
      <rPr>
        <sz val="11"/>
        <color theme="1"/>
        <rFont val="Calibri"/>
        <family val="2"/>
        <scheme val="minor"/>
      </rPr>
      <t xml:space="preserve"> It is our standard of service to measure all incoming samples on our flurometric instruments regardless of whether this info was provided by customer. P</t>
    </r>
    <r>
      <rPr>
        <b/>
        <sz val="11"/>
        <color theme="1"/>
        <rFont val="Calibri"/>
        <family val="2"/>
        <scheme val="minor"/>
      </rPr>
      <t xml:space="preserve">lease provide 260/280 and 260/230 ratios on the </t>
    </r>
    <r>
      <rPr>
        <b/>
        <sz val="11"/>
        <color theme="5"/>
        <rFont val="Calibri"/>
        <family val="2"/>
        <scheme val="minor"/>
      </rPr>
      <t>Sample Information tab.</t>
    </r>
    <r>
      <rPr>
        <b/>
        <sz val="11"/>
        <color theme="1"/>
        <rFont val="Calibri"/>
        <family val="2"/>
        <scheme val="minor"/>
      </rPr>
      <t xml:space="preserve"> All information requested in the </t>
    </r>
    <r>
      <rPr>
        <b/>
        <sz val="11"/>
        <color theme="5"/>
        <rFont val="Calibri"/>
        <family val="2"/>
        <scheme val="minor"/>
      </rPr>
      <t>Sample Information tab and Critical Info &amp; Checklist lab</t>
    </r>
    <r>
      <rPr>
        <b/>
        <sz val="11"/>
        <color theme="1"/>
        <rFont val="Calibri"/>
        <family val="2"/>
        <scheme val="minor"/>
      </rPr>
      <t xml:space="preserve"> is crucial. Please do not leave anything out. We reserve the right not to process your samples without this data.</t>
    </r>
    <r>
      <rPr>
        <sz val="11"/>
        <color theme="1"/>
        <rFont val="Calibri"/>
        <family val="2"/>
        <scheme val="minor"/>
      </rPr>
      <t xml:space="preserve"> </t>
    </r>
  </si>
  <si>
    <r>
      <t xml:space="preserve">3. All samples should be submitted in strip tubes (with attached caps only), or in 96-well plates. </t>
    </r>
    <r>
      <rPr>
        <b/>
        <u/>
        <sz val="12"/>
        <color rgb="FFFF0000"/>
        <rFont val="Calibri"/>
        <family val="2"/>
        <scheme val="minor"/>
      </rPr>
      <t>Please note that do not accept submissions of samples in loose, 0.2mL, 0.5mL, 1.5mL, 2mL tubes</t>
    </r>
    <r>
      <rPr>
        <b/>
        <sz val="12"/>
        <color rgb="FFFF0000"/>
        <rFont val="Calibri"/>
        <family val="2"/>
        <scheme val="minor"/>
      </rPr>
      <t xml:space="preserve">. </t>
    </r>
    <r>
      <rPr>
        <b/>
        <u/>
        <sz val="12"/>
        <color rgb="FFFF0000"/>
        <rFont val="Calibri"/>
        <family val="2"/>
        <scheme val="minor"/>
      </rPr>
      <t xml:space="preserve">Plated samples should be ordered by columns (A1-H1), not rows (A1-A12) and clustered in batches of 24 (let us know which samples should be processed together as a batch. Keep those samples clustered on the plate). </t>
    </r>
    <r>
      <rPr>
        <b/>
        <sz val="12"/>
        <color rgb="FFFF0000"/>
        <rFont val="Calibri"/>
        <family val="2"/>
        <scheme val="minor"/>
      </rPr>
      <t xml:space="preserve">All plates and tubes must be legibly labeled with the PI/company name, date of submission (YY-MM-DD), and numerical sample IDs that correspond to information provided Sample Information tab. </t>
    </r>
  </si>
  <si>
    <t>4. To avoid thaw-freeze cycles, we strongly recommend that you make an extra aliquot for all samples of no less than 4 uL for quality control purposes.</t>
  </si>
  <si>
    <r>
      <t xml:space="preserve">5. Your sample submission form should be saved as </t>
    </r>
    <r>
      <rPr>
        <b/>
        <sz val="11"/>
        <color theme="1"/>
        <rFont val="Calibri"/>
        <family val="2"/>
        <scheme val="minor"/>
      </rPr>
      <t>YY_MM_DD_PI-LASTNAME_PI-FirstName_#ofSamples_sequencingApplication.xlsx</t>
    </r>
    <r>
      <rPr>
        <sz val="11"/>
        <color theme="1"/>
        <rFont val="Calibri"/>
        <family val="2"/>
        <scheme val="minor"/>
      </rPr>
      <t xml:space="preserve"> (e.g. 16_07_23_BLENCOWE_Ben_18_totalRNASeq.xlsx). </t>
    </r>
    <r>
      <rPr>
        <b/>
        <sz val="11"/>
        <color theme="1"/>
        <rFont val="Calibri"/>
        <family val="2"/>
        <scheme val="minor"/>
      </rPr>
      <t xml:space="preserve">Your sample submission form must be received by the DSC at dseqcentre@utoronto.ca before sample processing can begin. </t>
    </r>
    <r>
      <rPr>
        <sz val="11"/>
        <color theme="1"/>
        <rFont val="Calibri"/>
        <family val="2"/>
        <scheme val="minor"/>
      </rPr>
      <t>We use this form to track your samples through our system. We cannot start processing your project without it.</t>
    </r>
  </si>
  <si>
    <r>
      <t xml:space="preserve">6. Samples with unknown quality (e.g. no NanoDrop or gel images submitted, or with quality below our stated thresholds are accepted, but on an "on risk" basis; the DSC cannot guarantee successful library preparation or sequencing of these "on risk" samples, and the customer remains financially liable for failed libraries. </t>
    </r>
    <r>
      <rPr>
        <b/>
        <sz val="11"/>
        <color theme="1"/>
        <rFont val="Calibri"/>
        <family val="2"/>
        <scheme val="minor"/>
      </rPr>
      <t>We additionally do not guarantee library performance of customer-prepared libraries, nor of challenging samples with high GC/AT content.</t>
    </r>
  </si>
  <si>
    <t>7. With any sample, when library preparation fails, we will make one additional attempt to prepare the failed sample. If the second preparation fails, this typically indicates an undetected problem with the submitted material; we can prepare again but will charge for an additional sample. We'll reach out to you to discuss your options.</t>
  </si>
  <si>
    <t>SAMPLE SHIPMENT INFORMATION</t>
  </si>
  <si>
    <t>Carefully fill out the Critical Info &amp; Checklist tab and the Sample Information tab. All samples should be submitted in strip tubes (with attached lids), or plates, and labelled legibly with the PI/business name, date of submission, and sample ID numbers that correspond to the Sample Information tab (if submitting on a plate, order samples down columns, starting in A1, and include the number range on the plate label). Your sample submission form should be saved as YY_MM_DD_PI-LASTNAME_PI-FirstName_#ofSamples_sequencingApplication.xlsx (e.g. 16_07_23_BLENCOWE_Ben_18_totalRNASeq.xlsx). Sample Submission Form must be received by the DSC at dseqcentre@utoronto.ca before sample processing can begin.</t>
  </si>
  <si>
    <r>
      <t xml:space="preserve">Samples can be dropped off in person at the DSC (160 College St, Room 643). If shipping, please be sure to include sufficient dry ice for the transit time. </t>
    </r>
    <r>
      <rPr>
        <b/>
        <sz val="11"/>
        <color theme="1"/>
        <rFont val="Calibri"/>
        <family val="2"/>
        <scheme val="minor"/>
      </rPr>
      <t>If shipping from outside of Canada, always ship on a Monday for Customs clearance. Include dseqcentre@utoronto.ca on shipment information, including FedEx tracking notifications.</t>
    </r>
    <r>
      <rPr>
        <sz val="11"/>
        <color theme="1"/>
        <rFont val="Calibri"/>
        <family val="2"/>
        <scheme val="minor"/>
      </rPr>
      <t xml:space="preserve"> Ship to the following address:</t>
    </r>
  </si>
  <si>
    <t>University of Toronto</t>
  </si>
  <si>
    <t>Donnelly Sequencing Centre</t>
  </si>
  <si>
    <t>Attention: Sherin Shibin</t>
  </si>
  <si>
    <t xml:space="preserve">160 College Street, Room 643 </t>
  </si>
  <si>
    <t>Toronto, Ontario, M5S 3E1</t>
  </si>
  <si>
    <r>
      <t xml:space="preserve">416.978.8579 | </t>
    </r>
    <r>
      <rPr>
        <b/>
        <sz val="11"/>
        <color theme="1"/>
        <rFont val="Calibri"/>
        <family val="2"/>
        <scheme val="minor"/>
      </rPr>
      <t>dseqcentre@utoronto.ca</t>
    </r>
  </si>
  <si>
    <t>*International shipments must include 3 copies of a commercial invoice form.</t>
  </si>
  <si>
    <t>Once samples and the sample submission form have been received, you are financially liable for the costs of the requested library preparation/sequencing; late requests for project cancellation cannot always be accommodated.</t>
  </si>
  <si>
    <t>DATA DISTRIBUTION &amp; STORAGE</t>
  </si>
  <si>
    <r>
      <t xml:space="preserve">Please sign up for an Illumina Basespace account (https://basespace.illumina.com/) to ensure rapid transfer of data. Include your Basespace account information on the </t>
    </r>
    <r>
      <rPr>
        <b/>
        <sz val="11"/>
        <color rgb="FFF08300"/>
        <rFont val="Calibri"/>
        <family val="2"/>
        <scheme val="minor"/>
      </rPr>
      <t>Project Info &amp; Checklist tab</t>
    </r>
    <r>
      <rPr>
        <sz val="11"/>
        <color theme="1"/>
        <rFont val="Calibri"/>
        <family val="2"/>
        <scheme val="minor"/>
      </rPr>
      <t>. We will transfer data shortly after run completion - exact timing may be dependent on network availability.</t>
    </r>
  </si>
  <si>
    <t>Samples, libraries and sequencing data will be stored for a maximum of 3 months from invoice date. Please contact us if you wish to claim your libraries.</t>
  </si>
  <si>
    <t>PUBLICATION ACKNOWLEDGEMENT</t>
  </si>
  <si>
    <r>
      <t xml:space="preserve">Funding agencies require that we report the output of our work, and so we need to be able to track publications that result from work done at the DSC. </t>
    </r>
    <r>
      <rPr>
        <u/>
        <sz val="11"/>
        <color theme="1"/>
        <rFont val="Calibri"/>
        <family val="2"/>
        <scheme val="minor"/>
      </rPr>
      <t xml:space="preserve">Publication of data resulting from this study in theses or articles must include an acknowledgment of the DSC as </t>
    </r>
    <r>
      <rPr>
        <sz val="11"/>
        <color theme="1"/>
        <rFont val="Calibri"/>
        <family val="2"/>
        <scheme val="minor"/>
      </rPr>
      <t>"</t>
    </r>
    <r>
      <rPr>
        <b/>
        <sz val="11"/>
        <color theme="1"/>
        <rFont val="Calibri"/>
        <family val="2"/>
        <scheme val="minor"/>
      </rPr>
      <t>Donnelly Sequencing Centre (http://ccbr.utoronto.ca/donnelly-sequencing-centre)</t>
    </r>
    <r>
      <rPr>
        <sz val="11"/>
        <color theme="1"/>
        <rFont val="Calibri"/>
        <family val="2"/>
        <scheme val="minor"/>
      </rPr>
      <t>". We also encourage customers to make use of our methods section write-ups, which we provide as a free service.</t>
    </r>
  </si>
  <si>
    <t>Please use the chart below to review the mass and volume requirements for library preparation methods that we offer.</t>
  </si>
  <si>
    <r>
      <t>We highly recommend providing</t>
    </r>
    <r>
      <rPr>
        <b/>
        <sz val="11"/>
        <color theme="1"/>
        <rFont val="Calibri Light"/>
        <family val="2"/>
      </rPr>
      <t xml:space="preserve"> at least twice the minimum mass</t>
    </r>
    <r>
      <rPr>
        <sz val="11"/>
        <color theme="1"/>
        <rFont val="Calibri Light"/>
        <family val="2"/>
      </rPr>
      <t xml:space="preserve"> indicated, to maximize the chances of successful preparation.</t>
    </r>
  </si>
  <si>
    <t>Please also note that NanoDrop routinely overestimates concentration several times over.</t>
  </si>
  <si>
    <t>For DNA, we additionally require:</t>
  </si>
  <si>
    <t>For RNA, we additionally require:</t>
  </si>
  <si>
    <t>&gt; gel images</t>
  </si>
  <si>
    <t>&gt; DNase treatment with a bead-based method</t>
  </si>
  <si>
    <t>&gt; NanoDrop 260/280 = 1.8-2.0</t>
  </si>
  <si>
    <t>&gt; BioAnalyzer/TapeStation RIN &gt; 8.0*</t>
  </si>
  <si>
    <t>&gt; NanoDrop 260/230 = 2.0-2.2</t>
  </si>
  <si>
    <t>&gt; NanoDrop 260/280 = &gt;2.0</t>
  </si>
  <si>
    <r>
      <t xml:space="preserve">See the </t>
    </r>
    <r>
      <rPr>
        <b/>
        <sz val="11"/>
        <color rgb="FF69DC00"/>
        <rFont val="Calibri Light"/>
        <family val="2"/>
      </rPr>
      <t>QC Information tab</t>
    </r>
    <r>
      <rPr>
        <sz val="11"/>
        <color theme="1"/>
        <rFont val="Calibri Light"/>
        <family val="2"/>
      </rPr>
      <t xml:space="preserve"> for further explanations.</t>
    </r>
  </si>
  <si>
    <t>DNase treatment and BioAnalyzer service are offered by the DSC. Please request this on your quote.</t>
  </si>
  <si>
    <t>Samples that do not meet the stated quantity or quality minimums are accepted "on risk"; while we cannot guarantee</t>
  </si>
  <si>
    <t>successful library preparation of "on risk" samples, the customer remains financially liable for these preps.</t>
  </si>
  <si>
    <t>*Certain library prep methods can work with lower RIN scores (see below). Please consult with the DSC for altered input requirements.</t>
  </si>
  <si>
    <r>
      <t xml:space="preserve">For </t>
    </r>
    <r>
      <rPr>
        <b/>
        <sz val="11"/>
        <color theme="1"/>
        <rFont val="Calibri Light"/>
        <family val="2"/>
      </rPr>
      <t>RNA</t>
    </r>
    <r>
      <rPr>
        <sz val="11"/>
        <color theme="1"/>
        <rFont val="Calibri Light"/>
        <family val="2"/>
      </rPr>
      <t xml:space="preserve"> samples, </t>
    </r>
    <r>
      <rPr>
        <b/>
        <sz val="11"/>
        <color theme="1"/>
        <rFont val="Calibri Light"/>
        <family val="2"/>
      </rPr>
      <t>DNA removal</t>
    </r>
    <r>
      <rPr>
        <sz val="11"/>
        <color theme="1"/>
        <rFont val="Calibri Light"/>
        <family val="2"/>
      </rPr>
      <t xml:space="preserve"> is required. We highly recommend the bead-based Invitrogen DNA-free DNA Removal Kit (cat# AM1906), as on-column digestion methods such as Qiagen RNase-Free DNase Set may lead to poor library quality. DNase treatment at the DSC is another convenient option. We additionally request that customers submit</t>
    </r>
    <r>
      <rPr>
        <b/>
        <sz val="11"/>
        <color theme="1"/>
        <rFont val="Calibri Light"/>
        <family val="2"/>
      </rPr>
      <t xml:space="preserve"> BioAnalyzer or TapeStation traces</t>
    </r>
    <r>
      <rPr>
        <sz val="11"/>
        <color theme="1"/>
        <rFont val="Calibri Light"/>
        <family val="2"/>
      </rPr>
      <t>; RIN &gt;8 is required for guaranteed library success. BioAnalyzer service by the DSC is also offered as an alternative. We recommend submitting a 5 uL aliquot of each sample for QC in order to avoid freeze/thaw of main samples.</t>
    </r>
  </si>
  <si>
    <r>
      <t>For</t>
    </r>
    <r>
      <rPr>
        <b/>
        <sz val="11"/>
        <color theme="1"/>
        <rFont val="Calibri Light"/>
        <family val="2"/>
      </rPr>
      <t xml:space="preserve"> DNA</t>
    </r>
    <r>
      <rPr>
        <sz val="11"/>
        <color theme="1"/>
        <rFont val="Calibri Light"/>
        <family val="2"/>
      </rPr>
      <t xml:space="preserve"> samples, we request</t>
    </r>
    <r>
      <rPr>
        <b/>
        <sz val="11"/>
        <color theme="1"/>
        <rFont val="Calibri Light"/>
        <family val="2"/>
      </rPr>
      <t xml:space="preserve"> gel images</t>
    </r>
    <r>
      <rPr>
        <sz val="11"/>
        <color theme="1"/>
        <rFont val="Calibri Light"/>
        <family val="2"/>
      </rPr>
      <t xml:space="preserve"> submitted by email to assess genomic DNA integrity.</t>
    </r>
  </si>
  <si>
    <t>Samples with unknown quality (e.g. no NanoDrop or gel images submitted, or with quality below our stated thresholds are accepted, but on an "on risk" basis; the DSC cannot guarantee successful library preparation or sequencing of these "on risk" samples, and the customer remains financially liable for failed libraries. We additionally do not guarantee library performance of customer-prepared libraries, nor of challenging samples with high GC/AT content.</t>
  </si>
  <si>
    <t>With any sample, when library preparation fails, we will make one attempt to re-prepare the failed sample. If the second preparation fails, this typically indicates an undetected problem with the submitted material; we can prepare again but will charge for an additional sample. We'll reach out to you to discuss your options.</t>
  </si>
  <si>
    <t>Prep kit</t>
  </si>
  <si>
    <t>min. mass (ng)</t>
  </si>
  <si>
    <t>min. conc. (ng/uL)</t>
  </si>
  <si>
    <t>260/280</t>
  </si>
  <si>
    <t>260/230</t>
  </si>
  <si>
    <t>RIN score</t>
  </si>
  <si>
    <t>RNA: Stranded mRNA-Seq</t>
  </si>
  <si>
    <t>NEBNext Ultra II Directional RNA</t>
  </si>
  <si>
    <t>&gt;2.0</t>
  </si>
  <si>
    <t>2.0-2.2</t>
  </si>
  <si>
    <t>&gt;8.0</t>
  </si>
  <si>
    <t>NEBNext DSC Long-Read Protocol</t>
  </si>
  <si>
    <t>TruSeq Stranded mRNA</t>
  </si>
  <si>
    <t>TruSeq DSC Long-Read Protocol</t>
  </si>
  <si>
    <t>RNA: Non-stranded mRNA-Seq</t>
  </si>
  <si>
    <t>SMART-Seq v4 Ultra-Low + Nextera XT</t>
  </si>
  <si>
    <t>1 cell</t>
  </si>
  <si>
    <t>0.2 cells/uL</t>
  </si>
  <si>
    <t>RNA: 3' RNA-Seq</t>
  </si>
  <si>
    <t>SureCell WTA 3'</t>
  </si>
  <si>
    <t>11250 cells/sample</t>
  </si>
  <si>
    <t>2500cells/uL</t>
  </si>
  <si>
    <t>SMART-Seq v4 3' DE + Nextera XT</t>
  </si>
  <si>
    <t>BRB-seq</t>
  </si>
  <si>
    <t>Depends on # of samples. Please contact us for more info.</t>
  </si>
  <si>
    <t>variable</t>
  </si>
  <si>
    <t>RNA: Stranded total RNA-Seq</t>
  </si>
  <si>
    <t>NEBNext Ultra II Directional for FFPE</t>
  </si>
  <si>
    <t>NEBNext rRNA-Dep + SMARTer Stranded</t>
  </si>
  <si>
    <t>NEBNext rRNA-Dep + SMARTer Univ Low</t>
  </si>
  <si>
    <t>TruSeq Stranded Total Ribo-Zero</t>
  </si>
  <si>
    <t>RNA: Small RNA-Seq</t>
  </si>
  <si>
    <t>NEB NEBNext Small RNA</t>
  </si>
  <si>
    <t>SMARTer smRNA-Seq</t>
  </si>
  <si>
    <t>RNA: Targeted RNA-Seq</t>
  </si>
  <si>
    <t>SMARTer Target RNA Capture + Nextera</t>
  </si>
  <si>
    <t>TruSeq RNA Exome</t>
  </si>
  <si>
    <t>10*</t>
  </si>
  <si>
    <t>variable*</t>
  </si>
  <si>
    <t>*Degraded or FFPE samples will require higher inputs.</t>
  </si>
  <si>
    <t>DNA: Shotgun sequencing</t>
  </si>
  <si>
    <t>NEBNext Ultra II DNA</t>
  </si>
  <si>
    <t>1.8-2.0</t>
  </si>
  <si>
    <t>Nextera DNA Flex</t>
  </si>
  <si>
    <t>Nextera DNA XT</t>
  </si>
  <si>
    <t>NEBNext FFPE + NEBNext Ultra II DNA</t>
  </si>
  <si>
    <t>DNA: Amplicon sequencing and</t>
  </si>
  <si>
    <t>General amplicon PCR</t>
  </si>
  <si>
    <t>16S/ITS rRNA metagenomics</t>
  </si>
  <si>
    <t>16S rRNA metagenomics</t>
  </si>
  <si>
    <t>DNA: Mate-pair sequencing</t>
  </si>
  <si>
    <t>Nextera Mate Pair</t>
  </si>
  <si>
    <t>DNA: Whole-exome sequencing</t>
  </si>
  <si>
    <t>TruSeq DNA Exome</t>
  </si>
  <si>
    <t>Nextera DNA Exome</t>
  </si>
  <si>
    <t>Nextera Flex for Enrichment</t>
  </si>
  <si>
    <t>Agilent SureSelect XT2 Exome</t>
  </si>
  <si>
    <t>DNA: ChIP-Seq</t>
  </si>
  <si>
    <t>NEBNext Ultra II DNA for ChIP</t>
  </si>
  <si>
    <t>TruSeq ChIP-Seq</t>
  </si>
  <si>
    <t>DNA SMART ChIP-Seq</t>
  </si>
  <si>
    <t>DNA: Methylation</t>
  </si>
  <si>
    <t>EpiMark Methylated DNA + Ultra II DNA</t>
  </si>
  <si>
    <t>TruSeq Methyl Capture EPIC</t>
  </si>
  <si>
    <t>TruSeq DNA Methylation</t>
  </si>
  <si>
    <t xml:space="preserve">EpiXplore Meth-Seq </t>
  </si>
  <si>
    <t>DNA: CRISPR</t>
  </si>
  <si>
    <t>Custom CRISPR Method</t>
  </si>
  <si>
    <t>gDNA, plasmids, PCR products, cDNA</t>
  </si>
  <si>
    <t>- gel image</t>
  </si>
  <si>
    <t>required</t>
  </si>
  <si>
    <t>For ref see page 11: https://jgi.doe.gov/wp-content/uploads/2014/02/Genomic-DNA-QC-2012.pdf</t>
  </si>
  <si>
    <t>- Absorbance measurement</t>
  </si>
  <si>
    <t xml:space="preserve"> 260/280 : ~ 1.8</t>
  </si>
  <si>
    <t xml:space="preserve"> 260/230: 2.0-2.2</t>
  </si>
  <si>
    <t>- BA/ tapestation traces</t>
  </si>
  <si>
    <t>optional</t>
  </si>
  <si>
    <t>total RNA, mRNA, small RNA</t>
  </si>
  <si>
    <t xml:space="preserve"> 260/280 : ~ 2.0</t>
  </si>
  <si>
    <t>Please make sure your samples are free of common contaminants that may interfer with downstream chemistry, such as:</t>
  </si>
  <si>
    <t>- phenols, ethanol, EDTA, GTC, G-HCL</t>
  </si>
  <si>
    <t>Please read: https://www.thermofisher.com/ca/en/home/references/ambion-tech-support/rna-isolation/tech-notes/assessing-rna-quality.html</t>
  </si>
  <si>
    <r>
      <t xml:space="preserve">Figure 1. Examples of NanoDrop® spectrophotometer data of RNA with various contaminants. Panel A. </t>
    </r>
    <r>
      <rPr>
        <b/>
        <sz val="11"/>
        <color theme="1"/>
        <rFont val="Calibri Light"/>
        <family val="2"/>
      </rPr>
      <t>Pure RNA sample</t>
    </r>
    <r>
      <rPr>
        <sz val="11"/>
        <color theme="1"/>
        <rFont val="Calibri Light"/>
        <family val="2"/>
      </rPr>
      <t>. Panel B. RNA sample with 0.01% (v/v) guanidine thiocyanate-containing buffer (GTC), resulting in reduced purity as determined by the A260/A230 ratio. Panel C. RNA with 5% ethanol (EtOH) contamination, with little effect on absorbance. Panel D. RNA with 5% isopropanol (IPA) contamination, with little effect on absorbance.</t>
    </r>
  </si>
  <si>
    <r>
      <rPr>
        <u/>
        <sz val="11"/>
        <color rgb="FF333333"/>
        <rFont val="Calibri Light"/>
        <family val="2"/>
      </rPr>
      <t>Ultraviolet (UV) absorbance</t>
    </r>
    <r>
      <rPr>
        <sz val="11"/>
        <color rgb="FF333333"/>
        <rFont val="Calibri Light"/>
        <family val="2"/>
      </rPr>
      <t xml:space="preserve"> can be used to measure DNA, RNA or protein concentration. For nucleic acids, the three main wavelengths of interest are 260nm, 280nm and 230nm. Absorbance at 260nm is used to measure the amount of nucleic acid present in the sample. Concentration can be calculated using the 260nm reading and a conversion factor based on the extinction coefficient for each nucleic acid (A260 of 1.0 = 50µg/ml double-stranded DNA, 40µg/ml for RNA and 33µg/ml for single-stranded DNA). Aromatic amino acids absorb light at 280nm, so absorbance measurements at that wavelength are used to estimate the amount of protein in the sample.</t>
    </r>
    <r>
      <rPr>
        <b/>
        <sz val="11"/>
        <color rgb="FF333333"/>
        <rFont val="Calibri Light"/>
        <family val="2"/>
      </rPr>
      <t xml:space="preserve"> Measurements at 230nm are used to determine the amount of other contaminants that may be present in the samples, such as guanidine thiocyanate—common in nucleic acid purification kits</t>
    </r>
    <r>
      <rPr>
        <sz val="11"/>
        <color rgb="FF333333"/>
        <rFont val="Calibri Light"/>
        <family val="2"/>
      </rPr>
      <t xml:space="preserve"> (Figure 1). In addition, an absorbance reading at 320nm can be taken to detect any light-scattering components in the sample. The 320nm reading is subtracted from the 260nm, 280nm and 230nm values as background.</t>
    </r>
  </si>
  <si>
    <r>
      <t xml:space="preserve">Figure 10950TA: RNA analysis by AGE. The 28S and 18S rRNA bands are indicated. Lanes 1 and 2 are examples of intact RNA with a 28S:18S rRNA ratio of approximately 2:1. Lane 3 is an example of degraded RNA with RNA smearing below the 28S and 18S rRNA bands. </t>
    </r>
    <r>
      <rPr>
        <b/>
        <sz val="11"/>
        <color rgb="FF666666"/>
        <rFont val="Calibri Light"/>
        <family val="2"/>
      </rPr>
      <t>Lane 4 is an example of RNA degradation resulting in the loss of the 28S rRNA band and an accumulation of degraded RNA near the bottom of the gel. Lane 5 is an example of RNA with significant genomic DNA (gDNA) contamination.</t>
    </r>
  </si>
  <si>
    <r>
      <rPr>
        <u/>
        <sz val="11"/>
        <color theme="1"/>
        <rFont val="Calibri Light"/>
        <family val="2"/>
      </rPr>
      <t>Agarose and Acrylamide Gel Electrophoresis</t>
    </r>
    <r>
      <rPr>
        <sz val="11"/>
        <color theme="1"/>
        <rFont val="Calibri Light"/>
        <family val="2"/>
      </rPr>
      <t xml:space="preserve">
One of the most common methods of DNA and RNA analysis is agarose or acrylamide gel electrophoresis. Samples are loaded into precast gels, and as an electrical current is passed through the gel, nucleic acid fragments are separated on the basis of size. Larger fragments move more slowly through the gel matrix, while smaller fragments move more quickly. The gels containing the separated fragments are stained with a fluorescent dye that bind nucleic acids, such as ethidium bromide, SYBR® Green or SYBR® Gold but are not specific to RNA. The separated fragments then can be visualized by excitation of the fluorescent dye bound to the nucleic acid.
RNA concentration can be qualitatively measured by comparing the relative fluorescence intensity of the RNA bands to that of known RNA standards, or quantitatively by sophisticated equipment that uses software to analyze an image of the gel, known as gel densitometry. General information about RNA integrity can be obtained by observing the staining intensity of the major ribosomal RNA (rRNA) bands and any degradation products. For mammalian rRNA, a 28S:18S rRNA ratio of 2:1 is generally representative of good-quality RNA. Genomic DNA contamination of RNA samples can be visualized in the sample, as genomic DNA typically runs much slower through the gel matrix than RNA (Figure 3). While the cost of analyzing RNA by gel electrophoresis is relatively low, analysis requires a significant amount of handling and hands-on time. Typically, at least a few nanograms of RNA are required for visualization, although the minimum mass that can be detected will vary by stain. Compared to the sensitivity of ethidium bromide staining, the sensitivities of SYBR® Green II and SYBR® Gold dyes in a denaturing agarose gel have been shown to be 2.4X and 7.9X, respectively (1) . Finally, since these fluorescent stains bind to nucleic acids, they are potential carcinogens. Great care must be taken while handling the stain, stained gels and any equipment that comes in contact with the stain. However, SYBR® Green II and SYBR® Gold dyes are viewed as safer alternatives to ethidium bromide (2) . Proper cleaning and disposal of materials are required.
There are other limitations to using gel electrophoresis for RNA analysis. The method cannot determine whether the RNA sample contains amplification inhibitors. If RNA is purified from formalin-fixed paraffin-embedded (FFPE) samples, the 28S:18S ratio is not useful for assessing RNA quality.</t>
    </r>
  </si>
  <si>
    <t>Figure 10951TA: Example of BA RNA integrity number assessment (RIN score). Panel A. RNA isolated from HEK293 cells showing high integrity with RIN = 10. Panel B. RNA isolated from mouse heart tissue showing moderate integrity with RIN = 6.1. Panel C. RNA isolated from HEK293 cells showing very low integrity with RIN = 2.5. The 28S/18S rRNA ratios are given. Gel images from the 2100 Bioanalyzer are shown at the right with the 28S and 18S rRNA bands indicated.</t>
  </si>
  <si>
    <r>
      <rPr>
        <u/>
        <sz val="11"/>
        <color theme="1"/>
        <rFont val="Calibri Light"/>
        <family val="2"/>
      </rPr>
      <t>2100 Bioanalyzer</t>
    </r>
    <r>
      <rPr>
        <sz val="11"/>
        <color theme="1"/>
        <rFont val="Calibri Light"/>
        <family val="2"/>
      </rPr>
      <t xml:space="preserve">
The 2100 Bioanalyzer (Agilent Technologies) uses microfluidics to analyze DNA, RNA, protein and cells using sample-specific chips. This system is essentially a miniaturized version of agarose and acrylamide gels used to separate nucleic acid and proteins for analysis. Samples are combined with a fluorescent dye and injected into wells in the chip. The samples move through a gel matrix in the microchannels and are separated by electrophoresis. The samples then are detected by fluorescence, and electropherograms and gel-like images are created by the data analysis software for sizing and quantification. Only 1µl of sample is required, 11–12 samples can be run on the same chip, and analysis is complete in 30–40 minutes.
The 2100 Bioanalyzer uses kits that are specific for the samples of interest. For dsDNA analysis, kits are available for dsDNA ranging from 25bp to 12,000bp in length and for low-concentration samples. For RNA analysis, kits are available for small RNA and microRNAs (Small RNA Kit) as well as total RNA and mRNAs in the range of 5–500ng/µl (RNA 6000 Nano Kit) and 50–5,000pg/µl (RNA 6000 Pico Kit) .
What separates the 2100 Bioanalyzer from other RNA analysis methods is the ability to measure RNA integrity, which is displayed as the RNA Integrity Number (RIN). To determine the RIN, the instrument software uses an algorithm that takes into account the entire electrophoretic trace of the RNA, not just the ratio of 28S and 18S rRNAs. The RIN scale ranges from 0 to 10, with 10 indicating maximum RNA integrity. The ratio of 28S and 18S rRNA peaks also is given. As RNA degradation becomes more apparent, peak heights for the 28S and 18S rRNA peaks decrease, while smaller or degraded RNA peaks become more prominent. The 28S and 18S peaks will hardly be visible in RNA samples with significant degradation (Figure 4). The software also estimates RNA concentration by comparing peak areas of a ladder with RNA fragments of known concentration and peak areas of the unknown samples. In addition, a gel-like image is provided for visualizing fragment sizing and distribution as well as a visual representation of the RNA ladder.  An added advantage to the 2100 Bioanalyzer is the ability to resolve small RNAs and microRNAs, which are becoming increasingly popular targets of study. One disadvantage is the lack of information on sample purity. If information about the amount of DNA or protein contamination is required, separate samples on specific DNA or protein chips would need to be run and analyzed. Finally, while the 2100 Bioanalyzer has some unique and powerful features, instrumentation, reagent and chip costs may be prohibitive to some labs.</t>
    </r>
  </si>
  <si>
    <t>Source: https://www.promega.ca/resources/pubhub/methods-of-rna-quality-assessment/</t>
  </si>
  <si>
    <t>Dilution Chart for User-Prepared pools/ libraries</t>
  </si>
  <si>
    <t>nM based on size</t>
  </si>
  <si>
    <t>ng/uL</t>
  </si>
  <si>
    <t>150 nt</t>
  </si>
  <si>
    <t>250 nt</t>
  </si>
  <si>
    <t>300 nt</t>
  </si>
  <si>
    <t>400 nt</t>
  </si>
  <si>
    <t>500 nt</t>
  </si>
  <si>
    <t>600 nt</t>
  </si>
  <si>
    <t>700 nt</t>
  </si>
  <si>
    <t>800 nt</t>
  </si>
  <si>
    <t>900 nt</t>
  </si>
  <si>
    <t>1000 nt</t>
  </si>
  <si>
    <t>1200 nt</t>
  </si>
  <si>
    <t>Concentrate your libraries</t>
  </si>
  <si>
    <t>Dilute your libraries prior to submission</t>
  </si>
  <si>
    <t>Optimal concentration range</t>
  </si>
  <si>
    <r>
      <t xml:space="preserve">When you're finished, add individual sample details to the </t>
    </r>
    <r>
      <rPr>
        <b/>
        <sz val="12"/>
        <color theme="5"/>
        <rFont val="Calibri"/>
        <family val="2"/>
        <scheme val="minor"/>
      </rPr>
      <t>Sample Information tab</t>
    </r>
    <r>
      <rPr>
        <sz val="12"/>
        <color theme="5"/>
        <rFont val="Calibri"/>
        <family val="2"/>
        <scheme val="minor"/>
      </rPr>
      <t>.</t>
    </r>
  </si>
  <si>
    <t>ALL FIELDS REQUIRED</t>
  </si>
  <si>
    <t>Project contact title</t>
  </si>
  <si>
    <t>PI title</t>
  </si>
  <si>
    <t>All fields are required.</t>
  </si>
  <si>
    <t>Project contact first name</t>
  </si>
  <si>
    <t>PI first name</t>
  </si>
  <si>
    <t>Project contact last name</t>
  </si>
  <si>
    <t>PI last name</t>
  </si>
  <si>
    <t>Project contact email</t>
  </si>
  <si>
    <t>PI email</t>
  </si>
  <si>
    <t>Project contact phone number</t>
  </si>
  <si>
    <t>Department affiliation</t>
  </si>
  <si>
    <t>Basespace account email</t>
  </si>
  <si>
    <t>Financial officer</t>
  </si>
  <si>
    <t>Institutional PO #</t>
  </si>
  <si>
    <t>Financial officer email</t>
  </si>
  <si>
    <t>DSC quotation reference/quote #</t>
  </si>
  <si>
    <t>Financial officer phone #</t>
  </si>
  <si>
    <t>Submission date</t>
  </si>
  <si>
    <t>Funding agency</t>
  </si>
  <si>
    <t># of samples for library preparation</t>
  </si>
  <si>
    <t>Library preparation type requested</t>
  </si>
  <si>
    <t>[SELECT ONE]</t>
  </si>
  <si>
    <t>If "custom" or "other", please detail</t>
  </si>
  <si>
    <t>Is Dnase treatment required</t>
  </si>
  <si>
    <t># of samples for sequencing</t>
  </si>
  <si>
    <t>Requested total # of clusters for the project (M)</t>
  </si>
  <si>
    <t xml:space="preserve">Preferred NGS instrument &amp; chemistry </t>
  </si>
  <si>
    <t>R1 &amp; R2 Sequencing Strategy</t>
  </si>
  <si>
    <t>Custom R1, R2 read length (Format: Y151, Y151 for PE 150)</t>
  </si>
  <si>
    <t>IR1, IR2 read length (format: I8,I8)</t>
  </si>
  <si>
    <t>Would you like your data trimmed or untrimmed?</t>
  </si>
  <si>
    <t>If yes, AND you prepared your own libraries, please provide adaptor sequences here.</t>
  </si>
  <si>
    <t>Would you like your data to be uploaded to Basespace?</t>
  </si>
  <si>
    <t>If yes, please provide you basespace account email here.</t>
  </si>
  <si>
    <t>Sample type and species</t>
  </si>
  <si>
    <t>High (&gt;65%) GC/AT content?</t>
  </si>
  <si>
    <t>Sequence complexity</t>
  </si>
  <si>
    <r>
      <t xml:space="preserve">If any values (e.g. # of reads, species) differ between samples, write "variable" and ensure that it's entered on the </t>
    </r>
    <r>
      <rPr>
        <b/>
        <sz val="12"/>
        <color theme="5"/>
        <rFont val="Calibri"/>
        <family val="2"/>
        <scheme val="minor"/>
      </rPr>
      <t>Sample Information tab</t>
    </r>
    <r>
      <rPr>
        <sz val="12"/>
        <color theme="1"/>
        <rFont val="Calibri"/>
        <family val="2"/>
        <scheme val="minor"/>
      </rPr>
      <t>.</t>
    </r>
  </si>
  <si>
    <t>Please name this file and your sample submission box as follows:</t>
  </si>
  <si>
    <t>Planning your project</t>
  </si>
  <si>
    <t>I've completely filled out the project information section above.</t>
  </si>
  <si>
    <t>I've reviewed the Terms &amp; Conditions tab and agree to its terms. If this is not check-marked, it is understood that you agree to the T and C upon submitting the sample submission form.</t>
  </si>
  <si>
    <r>
      <t xml:space="preserve">I've fully filled out the </t>
    </r>
    <r>
      <rPr>
        <b/>
        <sz val="12"/>
        <color theme="5"/>
        <rFont val="Calibri"/>
        <family val="2"/>
        <scheme val="minor"/>
      </rPr>
      <t>Sample Information tab</t>
    </r>
    <r>
      <rPr>
        <sz val="12"/>
        <color theme="1"/>
        <rFont val="Calibri"/>
        <family val="2"/>
        <scheme val="minor"/>
      </rPr>
      <t>.</t>
    </r>
  </si>
  <si>
    <t>I fully understand that the pricing varies upon change in services or additional services required for the project.</t>
  </si>
  <si>
    <t>I've saved this file with the proper filename (e.g. 16_07_23_BLENCOWE_Ben_18_totalRNASeq.xlsx).</t>
  </si>
  <si>
    <t>My samples are labelled legibly with project date, PI name, and sample numbers (and names, if possible).</t>
  </si>
  <si>
    <t>Samples</t>
  </si>
  <si>
    <r>
      <t>My samples meet the volume and mass requirements on the</t>
    </r>
    <r>
      <rPr>
        <sz val="12"/>
        <color rgb="FF56B400"/>
        <rFont val="Calibri"/>
        <family val="2"/>
        <scheme val="minor"/>
      </rPr>
      <t xml:space="preserve"> </t>
    </r>
    <r>
      <rPr>
        <b/>
        <sz val="12"/>
        <color rgb="FF56B400"/>
        <rFont val="Calibri"/>
        <family val="2"/>
        <scheme val="minor"/>
      </rPr>
      <t>Sample Requirements tab</t>
    </r>
    <r>
      <rPr>
        <sz val="12"/>
        <color theme="1"/>
        <rFont val="Calibri"/>
        <family val="2"/>
        <scheme val="minor"/>
      </rPr>
      <t>.</t>
    </r>
  </si>
  <si>
    <r>
      <t>I've run NanoDrop, and my samples are within required absorbance ranges on the</t>
    </r>
    <r>
      <rPr>
        <sz val="12"/>
        <color rgb="FF56B400"/>
        <rFont val="Calibri"/>
        <family val="2"/>
        <scheme val="minor"/>
      </rPr>
      <t xml:space="preserve"> </t>
    </r>
    <r>
      <rPr>
        <b/>
        <sz val="12"/>
        <color rgb="FF56B400"/>
        <rFont val="Calibri"/>
        <family val="2"/>
        <scheme val="minor"/>
      </rPr>
      <t>Sample Requirements tab</t>
    </r>
    <r>
      <rPr>
        <sz val="12"/>
        <color theme="1"/>
        <rFont val="Calibri"/>
        <family val="2"/>
        <scheme val="minor"/>
      </rPr>
      <t>.</t>
    </r>
  </si>
  <si>
    <t>My samples are in water, free of contaminants including EDTA, phenols, ethanol, GTC, or G-HCL.</t>
  </si>
  <si>
    <t>OR</t>
  </si>
  <si>
    <t>My samples do not meet all of the above requirements, and I understand that I will still be financially liable for failed libraries.</t>
  </si>
  <si>
    <t>RNA</t>
  </si>
  <si>
    <t>I've DNase-treated my samples with a bead-based kit (e.g. Invitrogen DNA-free DNA Removal Kit [cat# AM1906]).</t>
  </si>
  <si>
    <t>I've removed DNA from my samples with a column-based or other kit, and I understand that I will still be financially liable for failed libraries.</t>
  </si>
  <si>
    <t>I'm requesting DNase treatment from the DSC.</t>
  </si>
  <si>
    <t>I've run BioAnalyzer/TapeStation (traces attached), and my samples have a RIN score of &gt;8.0.</t>
  </si>
  <si>
    <t>I'm submitting samples below requirements, and I understand that I will still be financially liable for failed libraries.</t>
  </si>
  <si>
    <t>I'm requesting BioAnalyzer service from the DSC, who will be in touch if any samples are below requirements.</t>
  </si>
  <si>
    <t>DNA</t>
  </si>
  <si>
    <t>I'm submitting gel images of my samples.</t>
  </si>
  <si>
    <t>I'm submitting samples of unknown quality, and understand that I will still be financially liable for failed libraries.</t>
  </si>
  <si>
    <t>Submission/Shipping</t>
  </si>
  <si>
    <t>I'm emailing this sample submission form before submission/shipping.</t>
  </si>
  <si>
    <t>I've added dseqcentre@utoronto.ca to FedEx tracking notifications.</t>
  </si>
  <si>
    <t>I've included sufficient dry ice for transit.</t>
  </si>
  <si>
    <t>If shipping internationally, I'm shipping on a Monday.</t>
  </si>
  <si>
    <t>Enter other relevant project info here</t>
  </si>
  <si>
    <t xml:space="preserve">Please completely fill out the form below. </t>
  </si>
  <si>
    <t>Italicized columns (light grey) may only apply to certain formats or applications - LEAVE BLANK if not applicable to your project.</t>
  </si>
  <si>
    <t>Sample Identification</t>
  </si>
  <si>
    <t>Quality Control Information</t>
  </si>
  <si>
    <t>Sequencing</t>
  </si>
  <si>
    <t>Other</t>
  </si>
  <si>
    <t>Sample Number</t>
  </si>
  <si>
    <t>Sample ID</t>
  </si>
  <si>
    <t>Plate/Strip ID</t>
  </si>
  <si>
    <r>
      <t xml:space="preserve">Sample Well by batch </t>
    </r>
    <r>
      <rPr>
        <b/>
        <i/>
        <sz val="12"/>
        <color rgb="FFFF3300"/>
        <rFont val="Calibri Light"/>
        <family val="2"/>
        <scheme val="major"/>
      </rPr>
      <t>(cluster samples as you would like them processed)</t>
    </r>
  </si>
  <si>
    <t>Reported Volume (uL)</t>
  </si>
  <si>
    <t>Reported Concentration (ng/uL)</t>
  </si>
  <si>
    <t>Mass (ng)</t>
  </si>
  <si>
    <t>Reported Concentration Measurement Method</t>
  </si>
  <si>
    <t>Reported Library size (bp)</t>
  </si>
  <si>
    <t>Reported Library % Total in 200-1000bp range</t>
  </si>
  <si>
    <t>Reported Library sizing method</t>
  </si>
  <si>
    <t>Reported NanoDrop 260/280 Ratio</t>
  </si>
  <si>
    <t>Reported NanoDrop 260/230 Ratio</t>
  </si>
  <si>
    <t>Reported RIN score</t>
  </si>
  <si>
    <t>Special Indexing Instructions</t>
  </si>
  <si>
    <t>Special Pooling Instructions</t>
  </si>
  <si>
    <t>Index 1 (i7)</t>
  </si>
  <si>
    <t xml:space="preserve">Index 2 (i5)       </t>
  </si>
  <si>
    <t>Number of sequencing clusters/ sample (in M)</t>
  </si>
  <si>
    <t>Custom Sequencing Primers</t>
  </si>
  <si>
    <t>Additional Instructions</t>
  </si>
  <si>
    <t>&gt;</t>
  </si>
  <si>
    <r>
      <t>The</t>
    </r>
    <r>
      <rPr>
        <b/>
        <sz val="11"/>
        <color theme="1"/>
        <rFont val="Calibri Light"/>
        <family val="2"/>
        <scheme val="major"/>
      </rPr>
      <t xml:space="preserve"> number</t>
    </r>
    <r>
      <rPr>
        <sz val="11"/>
        <color theme="1"/>
        <rFont val="Calibri Light"/>
        <family val="2"/>
        <scheme val="major"/>
      </rPr>
      <t xml:space="preserve"> that you have written on the sample submission tube. </t>
    </r>
    <r>
      <rPr>
        <b/>
        <sz val="11"/>
        <color rgb="FFFF0000"/>
        <rFont val="Calibri Light"/>
        <family val="2"/>
        <scheme val="major"/>
      </rPr>
      <t>Please number continuously from 001.</t>
    </r>
  </si>
  <si>
    <r>
      <t>Your internal ID for this sample.</t>
    </r>
    <r>
      <rPr>
        <sz val="11"/>
        <color rgb="FFFF0000"/>
        <rFont val="Calibri Light"/>
        <family val="2"/>
        <scheme val="major"/>
      </rPr>
      <t xml:space="preserve"> </t>
    </r>
    <r>
      <rPr>
        <b/>
        <sz val="11"/>
        <color rgb="FFFF0000"/>
        <rFont val="Calibri Light"/>
        <family val="2"/>
        <scheme val="major"/>
      </rPr>
      <t>Only numbers, letters, dashes, and underscores allowed</t>
    </r>
    <r>
      <rPr>
        <sz val="11"/>
        <color theme="1"/>
        <rFont val="Calibri Light"/>
        <family val="2"/>
        <scheme val="major"/>
      </rPr>
      <t xml:space="preserve">. </t>
    </r>
    <r>
      <rPr>
        <b/>
        <sz val="11"/>
        <color theme="1"/>
        <rFont val="Calibri Light"/>
        <family val="2"/>
        <scheme val="major"/>
      </rPr>
      <t>No spaces, dots are permitted.</t>
    </r>
  </si>
  <si>
    <t>Which plate this sample is on, if submitting more than one plate.</t>
  </si>
  <si>
    <r>
      <t xml:space="preserve">Which well this sample is in, if submitting in plate format. </t>
    </r>
    <r>
      <rPr>
        <b/>
        <i/>
        <sz val="11"/>
        <color rgb="FFFF0000"/>
        <rFont val="Calibri Light"/>
        <family val="2"/>
        <scheme val="major"/>
      </rPr>
      <t>Please order samples A1-H1, not A1-A12.</t>
    </r>
  </si>
  <si>
    <t>Number only</t>
  </si>
  <si>
    <t>User-prepared libraries: minimum 10 nM in 40 uL</t>
  </si>
  <si>
    <t>E.g. Qubit, NanoDrop</t>
  </si>
  <si>
    <t>For user prepared libraries (Number only)</t>
  </si>
  <si>
    <t>For user prepared libraries only</t>
  </si>
  <si>
    <t>Number only (REQUIRED FIELD)</t>
  </si>
  <si>
    <t xml:space="preserve">If you intend for these samples to be sequenced along with another project, please alert us so that we avoid index overlap. </t>
  </si>
  <si>
    <t>Indicate if you want multiple sub-pools sequenced separately; by default we will pool all samples from a submission.</t>
  </si>
  <si>
    <t>If user-prepared, include sequences if demultiplexing is required</t>
  </si>
  <si>
    <t xml:space="preserve">Number only; must be &gt; 20,000/ sample (0.02); </t>
  </si>
  <si>
    <t>Please include sequences and concentrations</t>
  </si>
  <si>
    <t>Here you may leave any other important notes and instructions.</t>
  </si>
  <si>
    <t>We process samples in batches of 48. Please cluster your samples such that they are arranged on the plate AND in this sheet in batches of 16 as follows:</t>
  </si>
  <si>
    <t>EXAMPLE ENTRY</t>
  </si>
  <si>
    <r>
      <rPr>
        <b/>
        <sz val="11"/>
        <color theme="1" tint="0.499984740745262"/>
        <rFont val="Calibri Light"/>
        <family val="2"/>
        <scheme val="major"/>
      </rPr>
      <t>Example:</t>
    </r>
    <r>
      <rPr>
        <sz val="11"/>
        <color theme="1" tint="0.499984740745262"/>
        <rFont val="Calibri Light"/>
        <family val="2"/>
        <scheme val="major"/>
      </rPr>
      <t xml:space="preserve"> 001</t>
    </r>
  </si>
  <si>
    <t>XYZ_Sample_A</t>
  </si>
  <si>
    <t>A01</t>
  </si>
  <si>
    <t>Qubit dsDNA HS</t>
  </si>
  <si>
    <t>Agilent Bioanalyzer</t>
  </si>
  <si>
    <t>Please avoid indices from our previous project 2018-10-22_BLENCOWE_Ben_6_totalRNAseq</t>
  </si>
  <si>
    <t>Pool A</t>
  </si>
  <si>
    <t>ACGTCGAT</t>
  </si>
  <si>
    <t>AATTCGCG</t>
  </si>
  <si>
    <t>IR1: CustomIndex1Primer [CCGTCGTAGCTGTAGCTAG] submitted at 100uM in 20uL</t>
  </si>
  <si>
    <t>None</t>
  </si>
  <si>
    <t xml:space="preserve">Please make sure that your sampleID corresponds with your tube label. 
Numbers, letters, dashes and underscores only. Spaces and dots not accepted. </t>
  </si>
  <si>
    <t>Please arrange samples on the plate AND in the sample information sheet like this:</t>
  </si>
  <si>
    <t>column-wise sample arrangement - 96 well plate</t>
  </si>
  <si>
    <t>001</t>
  </si>
  <si>
    <t>Plate1/Strip1</t>
  </si>
  <si>
    <t>002</t>
  </si>
  <si>
    <t>B01</t>
  </si>
  <si>
    <t>A</t>
  </si>
  <si>
    <t>LEAVE  EMPTY</t>
  </si>
  <si>
    <t>003</t>
  </si>
  <si>
    <t>C01</t>
  </si>
  <si>
    <t>B</t>
  </si>
  <si>
    <t>004</t>
  </si>
  <si>
    <t>D01</t>
  </si>
  <si>
    <t>C</t>
  </si>
  <si>
    <t>005</t>
  </si>
  <si>
    <t>E01</t>
  </si>
  <si>
    <t>D</t>
  </si>
  <si>
    <t>006</t>
  </si>
  <si>
    <t>F01</t>
  </si>
  <si>
    <t>E</t>
  </si>
  <si>
    <t>007</t>
  </si>
  <si>
    <t>G01</t>
  </si>
  <si>
    <t>F</t>
  </si>
  <si>
    <t>008</t>
  </si>
  <si>
    <t>H01</t>
  </si>
  <si>
    <t>G</t>
  </si>
  <si>
    <t>009</t>
  </si>
  <si>
    <t>Plate1/Strip2</t>
  </si>
  <si>
    <t>A02</t>
  </si>
  <si>
    <t>H</t>
  </si>
  <si>
    <t>010</t>
  </si>
  <si>
    <t>B02</t>
  </si>
  <si>
    <t>011</t>
  </si>
  <si>
    <t>C02</t>
  </si>
  <si>
    <t>012</t>
  </si>
  <si>
    <t>D02</t>
  </si>
  <si>
    <r>
      <t xml:space="preserve">Please </t>
    </r>
    <r>
      <rPr>
        <b/>
        <sz val="8"/>
        <color rgb="FFFF0000"/>
        <rFont val="Calibri Light"/>
        <family val="2"/>
        <scheme val="major"/>
      </rPr>
      <t>DO NOT</t>
    </r>
    <r>
      <rPr>
        <sz val="8"/>
        <color rgb="FFFF0000"/>
        <rFont val="Calibri Light"/>
        <family val="2"/>
        <scheme val="major"/>
      </rPr>
      <t xml:space="preserve"> arrange samples on the plate or in this sheet like this:</t>
    </r>
  </si>
  <si>
    <t>013</t>
  </si>
  <si>
    <t>E02</t>
  </si>
  <si>
    <t>row-wise sample arrangement - 96 well plate</t>
  </si>
  <si>
    <t>014</t>
  </si>
  <si>
    <t>F02</t>
  </si>
  <si>
    <t>015</t>
  </si>
  <si>
    <t>G02</t>
  </si>
  <si>
    <t>016</t>
  </si>
  <si>
    <t>H02</t>
  </si>
  <si>
    <t>017</t>
  </si>
  <si>
    <t>Plate1/Strip3</t>
  </si>
  <si>
    <t>A03</t>
  </si>
  <si>
    <t>018</t>
  </si>
  <si>
    <t>B03</t>
  </si>
  <si>
    <t>019</t>
  </si>
  <si>
    <t>C03</t>
  </si>
  <si>
    <t>020</t>
  </si>
  <si>
    <t>D03</t>
  </si>
  <si>
    <t>021</t>
  </si>
  <si>
    <t>E03</t>
  </si>
  <si>
    <t>022</t>
  </si>
  <si>
    <t>F03</t>
  </si>
  <si>
    <t>023</t>
  </si>
  <si>
    <t>G03</t>
  </si>
  <si>
    <t>024</t>
  </si>
  <si>
    <t>H03</t>
  </si>
  <si>
    <t>025</t>
  </si>
  <si>
    <t>Plate1/Strip4</t>
  </si>
  <si>
    <t>A04</t>
  </si>
  <si>
    <t>026</t>
  </si>
  <si>
    <t>B04</t>
  </si>
  <si>
    <t>027</t>
  </si>
  <si>
    <t>C04</t>
  </si>
  <si>
    <t>028</t>
  </si>
  <si>
    <t>D04</t>
  </si>
  <si>
    <t>029</t>
  </si>
  <si>
    <t>E04</t>
  </si>
  <si>
    <t>030</t>
  </si>
  <si>
    <t>F04</t>
  </si>
  <si>
    <t>031</t>
  </si>
  <si>
    <t>G04</t>
  </si>
  <si>
    <t>032</t>
  </si>
  <si>
    <t>H04</t>
  </si>
  <si>
    <t>033</t>
  </si>
  <si>
    <t>Plate1/Strip5</t>
  </si>
  <si>
    <t>A05</t>
  </si>
  <si>
    <t>034</t>
  </si>
  <si>
    <t>B05</t>
  </si>
  <si>
    <t>035</t>
  </si>
  <si>
    <t>C05</t>
  </si>
  <si>
    <t>036</t>
  </si>
  <si>
    <t>D05</t>
  </si>
  <si>
    <t>037</t>
  </si>
  <si>
    <t>E05</t>
  </si>
  <si>
    <t>038</t>
  </si>
  <si>
    <t>F05</t>
  </si>
  <si>
    <t>039</t>
  </si>
  <si>
    <t>G05</t>
  </si>
  <si>
    <t>040</t>
  </si>
  <si>
    <t>H05</t>
  </si>
  <si>
    <t>041</t>
  </si>
  <si>
    <t>Plate1/Strip6</t>
  </si>
  <si>
    <t>A06</t>
  </si>
  <si>
    <t>042</t>
  </si>
  <si>
    <t>B06</t>
  </si>
  <si>
    <t>043</t>
  </si>
  <si>
    <t>C06</t>
  </si>
  <si>
    <t>044</t>
  </si>
  <si>
    <t>D06</t>
  </si>
  <si>
    <t>045</t>
  </si>
  <si>
    <t>E06</t>
  </si>
  <si>
    <t>046</t>
  </si>
  <si>
    <t>F06</t>
  </si>
  <si>
    <t>047</t>
  </si>
  <si>
    <t>G06</t>
  </si>
  <si>
    <t>048</t>
  </si>
  <si>
    <t>H06</t>
  </si>
  <si>
    <t>049</t>
  </si>
  <si>
    <t>Plate1/Strip7</t>
  </si>
  <si>
    <t>A07</t>
  </si>
  <si>
    <t>050</t>
  </si>
  <si>
    <t>B07</t>
  </si>
  <si>
    <t>051</t>
  </si>
  <si>
    <t>C07</t>
  </si>
  <si>
    <t>052</t>
  </si>
  <si>
    <t>D07</t>
  </si>
  <si>
    <t>053</t>
  </si>
  <si>
    <t>E07</t>
  </si>
  <si>
    <t>054</t>
  </si>
  <si>
    <t>F07</t>
  </si>
  <si>
    <t>055</t>
  </si>
  <si>
    <t>G07</t>
  </si>
  <si>
    <t>056</t>
  </si>
  <si>
    <t>H07</t>
  </si>
  <si>
    <t>057</t>
  </si>
  <si>
    <t>Plate1/Strip8</t>
  </si>
  <si>
    <t>A08</t>
  </si>
  <si>
    <t>058</t>
  </si>
  <si>
    <t>B08</t>
  </si>
  <si>
    <t>059</t>
  </si>
  <si>
    <t>C08</t>
  </si>
  <si>
    <t>060</t>
  </si>
  <si>
    <t>D08</t>
  </si>
  <si>
    <t>061</t>
  </si>
  <si>
    <t>E08</t>
  </si>
  <si>
    <t>062</t>
  </si>
  <si>
    <t>F08</t>
  </si>
  <si>
    <t>063</t>
  </si>
  <si>
    <t>G08</t>
  </si>
  <si>
    <t>064</t>
  </si>
  <si>
    <t>Plate1/Strip9</t>
  </si>
  <si>
    <t>H08</t>
  </si>
  <si>
    <t>065</t>
  </si>
  <si>
    <t>A09</t>
  </si>
  <si>
    <t>066</t>
  </si>
  <si>
    <t>B09</t>
  </si>
  <si>
    <t>067</t>
  </si>
  <si>
    <t>C09</t>
  </si>
  <si>
    <t>068</t>
  </si>
  <si>
    <t>D09</t>
  </si>
  <si>
    <t>069</t>
  </si>
  <si>
    <t>E09</t>
  </si>
  <si>
    <t>070</t>
  </si>
  <si>
    <t>F09</t>
  </si>
  <si>
    <t>071</t>
  </si>
  <si>
    <t>G09</t>
  </si>
  <si>
    <t>072</t>
  </si>
  <si>
    <t>H09</t>
  </si>
  <si>
    <t>073</t>
  </si>
  <si>
    <t>Plate1/Strip10</t>
  </si>
  <si>
    <t>A10</t>
  </si>
  <si>
    <t>074</t>
  </si>
  <si>
    <t>B10</t>
  </si>
  <si>
    <t>075</t>
  </si>
  <si>
    <t>C10</t>
  </si>
  <si>
    <t>076</t>
  </si>
  <si>
    <t>D10</t>
  </si>
  <si>
    <t>077</t>
  </si>
  <si>
    <t>E10</t>
  </si>
  <si>
    <t>078</t>
  </si>
  <si>
    <t>F10</t>
  </si>
  <si>
    <t>079</t>
  </si>
  <si>
    <t>G10</t>
  </si>
  <si>
    <t>080</t>
  </si>
  <si>
    <t>H10</t>
  </si>
  <si>
    <t>081</t>
  </si>
  <si>
    <t>Plate1/Strip11</t>
  </si>
  <si>
    <t>A11</t>
  </si>
  <si>
    <t>082</t>
  </si>
  <si>
    <t>B11</t>
  </si>
  <si>
    <t>083</t>
  </si>
  <si>
    <t>C11</t>
  </si>
  <si>
    <t>084</t>
  </si>
  <si>
    <t>D11</t>
  </si>
  <si>
    <t>085</t>
  </si>
  <si>
    <t>E11</t>
  </si>
  <si>
    <t>086</t>
  </si>
  <si>
    <t>F11</t>
  </si>
  <si>
    <t>087</t>
  </si>
  <si>
    <t>G11</t>
  </si>
  <si>
    <t>088</t>
  </si>
  <si>
    <t>H11</t>
  </si>
  <si>
    <t>089</t>
  </si>
  <si>
    <t>Plate1/Strip12</t>
  </si>
  <si>
    <t>A12</t>
  </si>
  <si>
    <t>090</t>
  </si>
  <si>
    <t>B12</t>
  </si>
  <si>
    <t>091</t>
  </si>
  <si>
    <t>C12</t>
  </si>
  <si>
    <t>092</t>
  </si>
  <si>
    <t>D12</t>
  </si>
  <si>
    <t>093</t>
  </si>
  <si>
    <t>E12</t>
  </si>
  <si>
    <t>094</t>
  </si>
  <si>
    <t>F12</t>
  </si>
  <si>
    <t>095</t>
  </si>
  <si>
    <t>G12</t>
  </si>
  <si>
    <t>096</t>
  </si>
  <si>
    <t>H12</t>
  </si>
  <si>
    <t>Basic sample information</t>
  </si>
  <si>
    <t>Cross-check</t>
  </si>
  <si>
    <t>Pre-DNase Quantification (fill only if Dnase treatment is being performed)</t>
  </si>
  <si>
    <t>DNase treatment</t>
  </si>
  <si>
    <t>Intake Quantification</t>
  </si>
  <si>
    <t>Sample dilution for QC</t>
  </si>
  <si>
    <t>Dilution Quantification</t>
  </si>
  <si>
    <t>RIN/RINe score</t>
  </si>
  <si>
    <t>Pre-prep summary</t>
  </si>
  <si>
    <t>Library prep</t>
  </si>
  <si>
    <t xml:space="preserve">DNA/RNA Fragmentation </t>
  </si>
  <si>
    <t>Library Quantification</t>
  </si>
  <si>
    <t>Library dilution</t>
  </si>
  <si>
    <t>It is recommended that the TS library is normalized to 5ng/uL and requantified. This will make pooling easier and more accurate.</t>
  </si>
  <si>
    <t>Library Sizing</t>
  </si>
  <si>
    <t>Library calculations</t>
  </si>
  <si>
    <t>Pooling</t>
  </si>
  <si>
    <t>Sample_number</t>
  </si>
  <si>
    <t>DSC_ID</t>
  </si>
  <si>
    <t>tube_label</t>
  </si>
  <si>
    <t>uL_submitted</t>
  </si>
  <si>
    <t>Plate_well</t>
  </si>
  <si>
    <t>M_clusters</t>
  </si>
  <si>
    <t>Date</t>
  </si>
  <si>
    <t>Tech</t>
  </si>
  <si>
    <t>Found?</t>
  </si>
  <si>
    <t>Labeling_discrepancy</t>
  </si>
  <si>
    <t>Actual volume</t>
  </si>
  <si>
    <t>File</t>
  </si>
  <si>
    <t>Instrument</t>
  </si>
  <si>
    <t>Kit</t>
  </si>
  <si>
    <t>Dilution_factor</t>
  </si>
  <si>
    <t>Volume</t>
  </si>
  <si>
    <t>Reps</t>
  </si>
  <si>
    <t>Reads/Rep</t>
  </si>
  <si>
    <t>ng present</t>
  </si>
  <si>
    <t>Required?</t>
  </si>
  <si>
    <t>Method</t>
  </si>
  <si>
    <t>uL_input</t>
  </si>
  <si>
    <t>uL_output</t>
  </si>
  <si>
    <t>uL_lib</t>
  </si>
  <si>
    <t>uL_water</t>
  </si>
  <si>
    <t>Dilution factor</t>
  </si>
  <si>
    <t>Expected conc. ng/uL)</t>
  </si>
  <si>
    <t>RIN/RINe</t>
  </si>
  <si>
    <t>28S/18S</t>
  </si>
  <si>
    <t>pg/uL</t>
  </si>
  <si>
    <t>Vol_remaining</t>
  </si>
  <si>
    <t>ng</t>
  </si>
  <si>
    <t>Start_date</t>
  </si>
  <si>
    <t>Kit_name</t>
  </si>
  <si>
    <t>Kit_lot</t>
  </si>
  <si>
    <t>Protocol_version</t>
  </si>
  <si>
    <t>Input_dilution_factor</t>
  </si>
  <si>
    <t>Input_ng</t>
  </si>
  <si>
    <t>Input_uL_total</t>
  </si>
  <si>
    <t>Input_uL_sample</t>
  </si>
  <si>
    <t>uL_H2O</t>
  </si>
  <si>
    <t>vol_flag</t>
  </si>
  <si>
    <t>time (min)</t>
  </si>
  <si>
    <t xml:space="preserve">temp </t>
  </si>
  <si>
    <t>bead_ratios</t>
  </si>
  <si>
    <t>PCR_cycles</t>
  </si>
  <si>
    <t>Index_type</t>
  </si>
  <si>
    <t>Index_well</t>
  </si>
  <si>
    <t>Index_lot</t>
  </si>
  <si>
    <t>uL_generated</t>
  </si>
  <si>
    <t>From_[bp]</t>
  </si>
  <si>
    <t>To_[bp]</t>
  </si>
  <si>
    <t>Average_Size_[bp]</t>
  </si>
  <si>
    <t>Conc._[pg/µl]</t>
  </si>
  <si>
    <t>Region_Molarity [pmol/l]</t>
  </si>
  <si>
    <t>%_of_Total</t>
  </si>
  <si>
    <t>adj_ng/uL</t>
  </si>
  <si>
    <t>adj_ng</t>
  </si>
  <si>
    <t>nM</t>
  </si>
  <si>
    <t>uL</t>
  </si>
  <si>
    <t>PF_Clusters</t>
  </si>
  <si>
    <t>Target</t>
  </si>
  <si>
    <t>Off-target</t>
  </si>
  <si>
    <t>"Clusters/uL"</t>
  </si>
  <si>
    <t>Project ID</t>
  </si>
  <si>
    <t>SamplePlateID</t>
  </si>
  <si>
    <t>IndexPlateID</t>
  </si>
  <si>
    <t>sum (adjust the sum function)</t>
  </si>
  <si>
    <t>fmol</t>
  </si>
  <si>
    <t>Technician</t>
  </si>
  <si>
    <t>vol</t>
  </si>
  <si>
    <t>µl</t>
  </si>
  <si>
    <t>total molarity for lib pool</t>
  </si>
  <si>
    <t>PoolID</t>
  </si>
  <si>
    <t>Sample Name [Enter value]</t>
  </si>
  <si>
    <t>Dilution Factor (1/*) [Enter value]</t>
  </si>
  <si>
    <t>Ave. library size [Enter value]</t>
  </si>
  <si>
    <t>Qubit (ng/µL) [Enter value]</t>
  </si>
  <si>
    <t>Adjusted sample Molarity (nM) [do not enter]</t>
  </si>
  <si>
    <t>Volume to pool (µl) [do not enter]</t>
  </si>
  <si>
    <t>Dilution Factor</t>
  </si>
  <si>
    <t>Expected dilution Molarity [do not enter]</t>
  </si>
  <si>
    <t>BA nM</t>
  </si>
  <si>
    <r>
      <t>The </t>
    </r>
    <r>
      <rPr>
        <b/>
        <sz val="10"/>
        <rFont val="Calibri Light"/>
        <family val="2"/>
      </rPr>
      <t>RED BOX</t>
    </r>
    <r>
      <rPr>
        <sz val="10"/>
        <rFont val="Calibri Light"/>
        <family val="2"/>
      </rPr>
      <t>, is the femtomols that can be set higher or lower depending on the library concentration. The calculations are changed automatically when the number is changed. Amounts here could include 10, 20, 25 or 50 fmol etc.</t>
    </r>
  </si>
  <si>
    <t>Pooling technician</t>
  </si>
  <si>
    <t>Top stock</t>
  </si>
  <si>
    <t>Steps to the perfect qPCR</t>
  </si>
  <si>
    <t>ProjectID</t>
  </si>
  <si>
    <t>Number of samples</t>
  </si>
  <si>
    <t>Pool as per 'DSC_pooling_calculator' (column B)</t>
  </si>
  <si>
    <t>Total million clusters</t>
  </si>
  <si>
    <t>Dilution</t>
  </si>
  <si>
    <t>Note alerts: Avoid low pipetting volumes</t>
  </si>
  <si>
    <t>Pool ID</t>
  </si>
  <si>
    <t>Total fmoles</t>
  </si>
  <si>
    <t>Note alerts: Avoid pooling &gt; 50% of sample volume</t>
  </si>
  <si>
    <t>Target final nM</t>
  </si>
  <si>
    <t>Total uL</t>
  </si>
  <si>
    <t>uL of top stock</t>
  </si>
  <si>
    <t>Dilute to target final nM as set in cell B4 (aim for 5nM after size-adjustment - use 'DSC_nM_Conversion_calculator')</t>
  </si>
  <si>
    <t>Target final volume</t>
  </si>
  <si>
    <t>uL of water</t>
  </si>
  <si>
    <t>Quant-IT final pool 3x using 2uL; note CV</t>
  </si>
  <si>
    <t>Target top stock fmoles</t>
  </si>
  <si>
    <t>Load qPCR using calibrated multichannel pipettes (see layout below)</t>
  </si>
  <si>
    <t>Alerts</t>
  </si>
  <si>
    <t>Include a control sample such as PhiX</t>
  </si>
  <si>
    <t>NOTES</t>
  </si>
  <si>
    <t>Set-up qPCR as per DSC qPCR set-up guide; note CV</t>
  </si>
  <si>
    <t>Avoid pooling &gt; 50% of sample volume</t>
  </si>
  <si>
    <t>Compare qPCR and Quant-IT data</t>
  </si>
  <si>
    <t>REPURIFY DILUTION AFTER POOLING</t>
  </si>
  <si>
    <t>Sequence</t>
  </si>
  <si>
    <t>Check mark</t>
  </si>
  <si>
    <t>uL to add</t>
  </si>
  <si>
    <t>uL available</t>
  </si>
  <si>
    <t>M clusters required/ sample</t>
  </si>
  <si>
    <t>Pooling proportions</t>
  </si>
  <si>
    <t>fmoles added</t>
  </si>
  <si>
    <t>flag</t>
  </si>
  <si>
    <t>Pool</t>
  </si>
  <si>
    <t>Total volume</t>
  </si>
  <si>
    <t>Library TapeStation</t>
  </si>
  <si>
    <t>Bead reclean</t>
  </si>
  <si>
    <t>Gel extraction</t>
  </si>
  <si>
    <t>Recleaned/extracted pool Tapestation</t>
  </si>
  <si>
    <t>Pool Quantification</t>
  </si>
  <si>
    <t>Library concentration adjustment (BA)</t>
  </si>
  <si>
    <t>qPCR</t>
  </si>
  <si>
    <t>ID</t>
  </si>
  <si>
    <t>Bead_ratio</t>
  </si>
  <si>
    <t>Elution_volume</t>
  </si>
  <si>
    <t>Size_lower</t>
  </si>
  <si>
    <t>Size_upper</t>
  </si>
  <si>
    <t>calc_nM</t>
  </si>
  <si>
    <t>CV</t>
  </si>
  <si>
    <t>Kit_DSC_ID</t>
  </si>
  <si>
    <t>Raw_avg_nM</t>
  </si>
  <si>
    <t>Size</t>
  </si>
  <si>
    <t>Size_adj_nM</t>
  </si>
  <si>
    <t>Bio-Rad CFX Connect RT-qPCR instrument</t>
  </si>
  <si>
    <t>NEBNext Library Quant Kit for Illumina (cat# E7630L, New England BioLabs Inc, Ipswich, MA, USA)</t>
  </si>
  <si>
    <t>Std_1</t>
  </si>
  <si>
    <t>Std_2</t>
  </si>
  <si>
    <t>Std_3</t>
  </si>
  <si>
    <t>Std_4</t>
  </si>
  <si>
    <t>Sample 1</t>
  </si>
  <si>
    <t>1:10,000</t>
  </si>
  <si>
    <t>1:100,000_1</t>
  </si>
  <si>
    <t>1:100,000_2</t>
  </si>
  <si>
    <t>Sample 2</t>
  </si>
  <si>
    <t>Sample 3</t>
  </si>
  <si>
    <t>Sample 4 = PhiX_1:5</t>
  </si>
  <si>
    <t>Sample 5</t>
  </si>
  <si>
    <t>Sample 6</t>
  </si>
  <si>
    <t>Sample 7 = PhiX_1:5</t>
  </si>
  <si>
    <t>PhiX is within and between plate control/ NEB qPCR mix control</t>
  </si>
  <si>
    <t>[Header]</t>
  </si>
  <si>
    <t>IEMFileVersion</t>
  </si>
  <si>
    <t>Workflow</t>
  </si>
  <si>
    <t>GenerateFASTQ</t>
  </si>
  <si>
    <t>Application</t>
  </si>
  <si>
    <t>NextSeq FASTQ Only</t>
  </si>
  <si>
    <t>Instrument Type</t>
  </si>
  <si>
    <t>NextSeq/MiniSeq</t>
  </si>
  <si>
    <t>Assay</t>
  </si>
  <si>
    <t>Nextera DNA</t>
  </si>
  <si>
    <t>Index Adapters</t>
  </si>
  <si>
    <t>Nextera Index Kit (24 Indexes, 96 Samples)</t>
  </si>
  <si>
    <t>Description</t>
  </si>
  <si>
    <t>Chemistry</t>
  </si>
  <si>
    <t>Amplicon</t>
  </si>
  <si>
    <t>[Reads]</t>
  </si>
  <si>
    <t>[Settings]</t>
  </si>
  <si>
    <t>Adapter</t>
  </si>
  <si>
    <t>CTGTCTCTTATACACATCT</t>
  </si>
  <si>
    <t>[Data]</t>
  </si>
  <si>
    <t>Sample_ID</t>
  </si>
  <si>
    <t>Sample_Name</t>
  </si>
  <si>
    <t>Sample_Plate</t>
  </si>
  <si>
    <t>Sample_Well</t>
  </si>
  <si>
    <t>I7_Index_ID</t>
  </si>
  <si>
    <t>index</t>
  </si>
  <si>
    <t>I5_Index_ID</t>
  </si>
  <si>
    <t>index2</t>
  </si>
  <si>
    <t>Sample_Project</t>
  </si>
  <si>
    <t>dilution factor</t>
  </si>
  <si>
    <t>Total clusters</t>
  </si>
  <si>
    <t>Clusters/sample floor</t>
  </si>
  <si>
    <t>Target top stock "M clusters"</t>
  </si>
  <si>
    <t>vvv Enter 1s if equimolar</t>
  </si>
  <si>
    <t>uL remaining</t>
  </si>
  <si>
    <t>Clusters required/ sample</t>
  </si>
  <si>
    <t>Size-Adjusted nM</t>
  </si>
  <si>
    <r>
      <t xml:space="preserve">1. Enter your library prep details into </t>
    </r>
    <r>
      <rPr>
        <b/>
        <sz val="11"/>
        <color theme="5" tint="-0.249977111117893"/>
        <rFont val="Calibri"/>
        <family val="2"/>
        <scheme val="minor"/>
      </rPr>
      <t>Enter here</t>
    </r>
    <r>
      <rPr>
        <sz val="11"/>
        <color theme="1"/>
        <rFont val="Calibri"/>
        <family val="2"/>
        <scheme val="minor"/>
      </rPr>
      <t>. Dark fields should auto-fill, but verify them. Italicized fields may not apply to all prep types.</t>
    </r>
  </si>
  <si>
    <r>
      <t xml:space="preserve">2. Copy the writeup from </t>
    </r>
    <r>
      <rPr>
        <b/>
        <sz val="11"/>
        <color theme="4" tint="-0.249977111117893"/>
        <rFont val="Calibri"/>
        <family val="2"/>
        <scheme val="minor"/>
      </rPr>
      <t>Compiled writeup</t>
    </r>
    <r>
      <rPr>
        <sz val="11"/>
        <color theme="1"/>
        <rFont val="Calibri"/>
        <family val="2"/>
        <scheme val="minor"/>
      </rPr>
      <t xml:space="preserve"> to </t>
    </r>
    <r>
      <rPr>
        <b/>
        <sz val="11"/>
        <color theme="9" tint="-0.249977111117893"/>
        <rFont val="Calibri"/>
        <family val="2"/>
        <scheme val="minor"/>
      </rPr>
      <t>Final writeup</t>
    </r>
    <r>
      <rPr>
        <sz val="11"/>
        <color theme="1"/>
        <rFont val="Calibri"/>
        <family val="2"/>
        <scheme val="minor"/>
      </rPr>
      <t xml:space="preserve"> using </t>
    </r>
    <r>
      <rPr>
        <b/>
        <sz val="11"/>
        <color theme="1"/>
        <rFont val="Calibri"/>
        <family val="2"/>
        <scheme val="minor"/>
      </rPr>
      <t>Paste Values</t>
    </r>
    <r>
      <rPr>
        <sz val="11"/>
        <color theme="1"/>
        <rFont val="Calibri"/>
        <family val="2"/>
        <scheme val="minor"/>
      </rPr>
      <t>.</t>
    </r>
  </si>
  <si>
    <t>3. Proofread the final writeup carefully, and add any significant modifications to the basic protocol.</t>
  </si>
  <si>
    <t>4. Write "DONE" here to confirm that it's complete and checked.</t>
  </si>
  <si>
    <t>Note</t>
  </si>
  <si>
    <r>
      <t xml:space="preserve">5. Send the </t>
    </r>
    <r>
      <rPr>
        <b/>
        <sz val="11"/>
        <color theme="9" tint="-0.249977111117893"/>
        <rFont val="Calibri"/>
        <family val="2"/>
        <scheme val="minor"/>
      </rPr>
      <t>Final writeup</t>
    </r>
    <r>
      <rPr>
        <sz val="11"/>
        <color theme="1"/>
        <rFont val="Calibri"/>
        <family val="2"/>
        <scheme val="minor"/>
      </rPr>
      <t xml:space="preserve"> to the customer--make sure it's ready for publication!</t>
    </r>
  </si>
  <si>
    <t>Enter here</t>
  </si>
  <si>
    <t>Example</t>
  </si>
  <si>
    <t>Compiled writeup (prep)</t>
  </si>
  <si>
    <t>Final writeup (prep)</t>
  </si>
  <si>
    <t>Thermo Fisher Scientific Inc., Waltham, USA</t>
  </si>
  <si>
    <t>DNA or RNA prep</t>
  </si>
  <si>
    <t>dropdown</t>
  </si>
  <si>
    <t>18 total RNA samples were submitted for mRNA-Seq at the Donnelly Sequencing Center at the University of Toronto (http://ccbr.utoronto.ca/donnelly-sequencing-centre). DNase-treated total RNA was then quantified using Qubit RNA BR (cat # Q10211, Thermo Fisher Scientific Inc., Waltham, USA) fluorescent chemistry and 1 ng was used to obtain RNA Integrity Number (RIN) using the Bioanalyzer RNA 6000 Pico kit (cat # 5067-1513, Agilent Technologies Inc., Santa Clara, USA). Lowest RIN was 9.5; median RIN score was 9.8. 
1000 ng per sample was then processed using the NEBNext Ultra II Directional RNA Library Prep Kit for Illumina (cat # E7760L; New England Biolabs; protocol v. ) including PolyA selection, with 2 minutes of fragmentation at 94 °C and 8 cycles of amplification.
1uL top stock of each purified final library was run on an Agilent Bioanalyzer dsDNA High Sensitivity chip (cat # 5067-4626, Agilent Technologies Inc., Santa Clara, USA). The libraries were quantified using the Quant-iT dsDNA high-sensitivity (cat # Q33120, Thermo Fisher Scientific Inc., Waltham, USA) and were pooled at equimolar ratios after size-adjustment. The final pool was run on an Agilent Bioanalyzer dsDNA High Sensitivity chip and quantified using NEBNext Library Quant Kit for Illumina (cat # E7630L, New England Biolabs, Ipswich, USA).</t>
  </si>
  <si>
    <t>Illumina Inc., San Diego, USA</t>
  </si>
  <si>
    <t>DNase treatment?</t>
  </si>
  <si>
    <t>Y</t>
  </si>
  <si>
    <t>New England Biolabs, Ipswich, USA</t>
  </si>
  <si>
    <t>Agilent Technologies Inc., Santa Clara, USA</t>
  </si>
  <si>
    <t>Type of samples</t>
  </si>
  <si>
    <t>total RNA</t>
  </si>
  <si>
    <t>Takara Holdings Inc., Kyoto, Japan</t>
  </si>
  <si>
    <t>Type of prep</t>
  </si>
  <si>
    <t>mRNA-Seq</t>
  </si>
  <si>
    <t>RNA-Seq</t>
  </si>
  <si>
    <t>Intake quant method</t>
  </si>
  <si>
    <t>Qubit RNA BR (cat # Q10211, Thermo Fisher Scientific Inc., Waltham, USA)</t>
  </si>
  <si>
    <t>Lowest RIN</t>
  </si>
  <si>
    <t>Qubit RNA HS (cat # Q32855, Thermo Fisher Scientific Inc., Waltham, USA)</t>
  </si>
  <si>
    <t>Median RIN</t>
  </si>
  <si>
    <t>Qubit dsDNA BR (cat # Q32853, Thermo Fisher Scientific Inc., Waltham, USA)</t>
  </si>
  <si>
    <t>ng prepped</t>
  </si>
  <si>
    <t>10/ enter a range</t>
  </si>
  <si>
    <t>Quant-iT dsDNA broad-range (cat # Q33130, Thermo Fisher Scientific Inc., Waltham, USA)</t>
  </si>
  <si>
    <t>kit name</t>
  </si>
  <si>
    <t>TruSeq ChIP Library Preparation Kit</t>
  </si>
  <si>
    <t>Qubit dsDNA HS (cat # Q32854, Thermo Fisher Scientific Inc., Waltham, USA)</t>
  </si>
  <si>
    <t>kit catalog #</t>
  </si>
  <si>
    <t>IP-202-1012</t>
  </si>
  <si>
    <t>Quant-iT dsDNA high-sensitivity (cat # Q33120, Thermo Fisher Scientific Inc., Waltham, USA)</t>
  </si>
  <si>
    <t>kit manufacturer</t>
  </si>
  <si>
    <t>protocol version</t>
  </si>
  <si>
    <t>15023092 Rev. B</t>
  </si>
  <si>
    <t>rRNA depletion</t>
  </si>
  <si>
    <t>RNA prep type</t>
  </si>
  <si>
    <t>PolyA selection</t>
  </si>
  <si>
    <t>RNA frag time (mins)</t>
  </si>
  <si>
    <t>RNA frag temp</t>
  </si>
  <si>
    <t>PCR cycles</t>
  </si>
  <si>
    <t>N</t>
  </si>
  <si>
    <t>Library quant method</t>
  </si>
  <si>
    <t>N/A</t>
  </si>
  <si>
    <t>Equimolar?</t>
  </si>
  <si>
    <t>if N, edit final text to specify</t>
  </si>
  <si>
    <t>Library final conc (pM)</t>
  </si>
  <si>
    <t>Read mode</t>
  </si>
  <si>
    <t>paired-end</t>
  </si>
  <si>
    <t>Sequencer</t>
  </si>
  <si>
    <t>NovaSeq 6000</t>
  </si>
  <si>
    <t>Flowcell</t>
  </si>
  <si>
    <t>SP</t>
  </si>
  <si>
    <t>single-end</t>
  </si>
  <si>
    <t>Read length (bp)</t>
  </si>
  <si>
    <t>MiSeq</t>
  </si>
  <si>
    <t>NextSeq 500</t>
  </si>
  <si>
    <t>The quantified pool was hybridized at a final concentration of 460 pM and sequenced single-end on the Illumina NovaSeq6000 platform using a S2 flowcell at 300 bp read lengths.</t>
  </si>
  <si>
    <t>v2 Nano</t>
  </si>
  <si>
    <t>v2 Micro</t>
  </si>
  <si>
    <t>v2 Regular</t>
  </si>
  <si>
    <t>v3</t>
  </si>
  <si>
    <t>Submission</t>
  </si>
  <si>
    <t>Mid-Output v2.5</t>
  </si>
  <si>
    <t>High-Output v2.5</t>
  </si>
  <si>
    <t>DNA QC</t>
  </si>
  <si>
    <t>S1</t>
  </si>
  <si>
    <t>S2</t>
  </si>
  <si>
    <t>S4</t>
  </si>
  <si>
    <t>Total RNA was treated with the DNA-free DNA Removal Kit (cat # AM1906; Thermo Fisher Scientific Inc., Waltham, USA) to remove contaminant DNA.</t>
  </si>
  <si>
    <t>RNA QC</t>
  </si>
  <si>
    <t>RNA Library Prep</t>
  </si>
  <si>
    <t>DNA Library Prep</t>
  </si>
  <si>
    <t>Post-Prep QC</t>
  </si>
  <si>
    <t>#</t>
  </si>
  <si>
    <t>failed</t>
  </si>
  <si>
    <t>total</t>
  </si>
  <si>
    <t>Qubit RNA</t>
  </si>
  <si>
    <t>Qubit DNA</t>
  </si>
  <si>
    <t>BA</t>
  </si>
  <si>
    <t>library preps</t>
  </si>
  <si>
    <r>
      <t>Pre-DNase Quant-iT</t>
    </r>
    <r>
      <rPr>
        <b/>
        <sz val="10"/>
        <color theme="1"/>
        <rFont val="Calibri"/>
        <family val="2"/>
        <scheme val="minor"/>
      </rPr>
      <t xml:space="preserve"> (fill only if Dnase treatment is being performed)</t>
    </r>
  </si>
  <si>
    <t>Intake Quant-iT</t>
  </si>
  <si>
    <t>Library Quant-iT</t>
  </si>
  <si>
    <t>Library dilution Quant-iT</t>
  </si>
  <si>
    <t>Library dilution calculations</t>
  </si>
  <si>
    <t>Found</t>
  </si>
  <si>
    <t>Input_uL</t>
  </si>
  <si>
    <t>ServiceRequired</t>
  </si>
  <si>
    <t>filename tag for 'ServiceRequired'</t>
  </si>
  <si>
    <t>LibPrepRequired</t>
  </si>
  <si>
    <t>FileNameTag_LibPrepReq_RNA</t>
  </si>
  <si>
    <t>UserPreparedLibs</t>
  </si>
  <si>
    <t>FilenameTagUP</t>
  </si>
  <si>
    <t>Library preparation services requested</t>
  </si>
  <si>
    <t>Filename tag</t>
  </si>
  <si>
    <t>Post-run data processing</t>
  </si>
  <si>
    <t>Quantification kits</t>
  </si>
  <si>
    <t>Quantification instruments</t>
  </si>
  <si>
    <t>RNA QC kits</t>
  </si>
  <si>
    <t>DNA QC kits</t>
  </si>
  <si>
    <t>InstrumentID</t>
  </si>
  <si>
    <t>FC Type</t>
  </si>
  <si>
    <t>Kit Size</t>
  </si>
  <si>
    <t>max read length</t>
  </si>
  <si>
    <t>Sequencing primers</t>
  </si>
  <si>
    <t>Contact</t>
  </si>
  <si>
    <t>Sizing instrument</t>
  </si>
  <si>
    <t>UP</t>
  </si>
  <si>
    <t>New Data Sheet_UP</t>
  </si>
  <si>
    <t>fineNameTag_UP</t>
  </si>
  <si>
    <t>DSC</t>
  </si>
  <si>
    <t>New Data Sheet_DSC</t>
  </si>
  <si>
    <t>fineNameTag_DSC</t>
  </si>
  <si>
    <t>fileNameTag_Pooling</t>
  </si>
  <si>
    <t>Final Pool</t>
  </si>
  <si>
    <t>fileNameTag_FinalPool</t>
  </si>
  <si>
    <t>fineNameTag_Sequencing</t>
  </si>
  <si>
    <t>Par</t>
  </si>
  <si>
    <t>RunID</t>
  </si>
  <si>
    <t>AVG</t>
  </si>
  <si>
    <t>Library preparation and sequencing</t>
  </si>
  <si>
    <t>total RNA for stranded mRNA library prep</t>
  </si>
  <si>
    <t>stranded-mRNAseq</t>
  </si>
  <si>
    <t>user-prepared: 10X Genomics single cell library</t>
  </si>
  <si>
    <t>UP_10X_scLibrary</t>
  </si>
  <si>
    <t>Do not trim my data</t>
  </si>
  <si>
    <t>Quant-iT 1X dsDNA high-sensitivity (cat # Q33232, Thermo Fisher Scientific Inc., Waltham, USA)</t>
  </si>
  <si>
    <t>Tecan Infinite m200 Pro</t>
  </si>
  <si>
    <t>TapeStation High Sensitivity RNA ScreenTape (cat # 5067-5579, Agilent Technologies Inc., Santa Clara, USA)</t>
  </si>
  <si>
    <t>TapeStation High Sensitivity D1000 ScreenTape (cat # 5067-5584, Agilent Technologies Inc., Santa Clara, USA)</t>
  </si>
  <si>
    <t>M06283</t>
  </si>
  <si>
    <t>Fast Service - I don't have a preferred platform</t>
  </si>
  <si>
    <t>50c</t>
  </si>
  <si>
    <t>Flexible Read length (fastest turnaround time) - any one of: 1x75, 1x100, 1x150, 2x50, 2x75, on any platform is acceptable</t>
  </si>
  <si>
    <t>All reads should be sequenced using default Illumina sequencing primers</t>
  </si>
  <si>
    <t>REQUIRED. Please perform on all samples</t>
  </si>
  <si>
    <t>Undergrad</t>
  </si>
  <si>
    <t>Agilent Bioanalyzer (BA)</t>
  </si>
  <si>
    <t>Conc._[pg/uL]</t>
  </si>
  <si>
    <t>RINe</t>
  </si>
  <si>
    <t>rep_number_samples</t>
  </si>
  <si>
    <t>Basic sample information Reported number of samples</t>
  </si>
  <si>
    <t>Pool Dilution</t>
  </si>
  <si>
    <t>Pooling Tech</t>
  </si>
  <si>
    <t>FinalPool</t>
  </si>
  <si>
    <t>LS</t>
  </si>
  <si>
    <t>TapeStation</t>
  </si>
  <si>
    <t>Final Pool_Library Sizing after pooling TapeStation Tech</t>
  </si>
  <si>
    <t>Sequencing_Par_RunID</t>
  </si>
  <si>
    <t>Sequencing_Parameters_RunID</t>
  </si>
  <si>
    <t>FCL</t>
  </si>
  <si>
    <t>Sample</t>
  </si>
  <si>
    <t>MIN</t>
  </si>
  <si>
    <t>Library preparation and sequencing (extra samples submitted as potential substitutes)</t>
  </si>
  <si>
    <t>total RNA for modified stranded mRNA-Seq (AS events: requires higher input mass, &gt;8 RIN, and longer read lengths)</t>
  </si>
  <si>
    <t>MOD-stranded-mRNAseq</t>
  </si>
  <si>
    <t>user-prepared: 10X Visium library</t>
  </si>
  <si>
    <t>UP_10X_scVisium_Library</t>
  </si>
  <si>
    <t>MOD_stranded-mRNAseq</t>
  </si>
  <si>
    <t>Trim my data</t>
  </si>
  <si>
    <t>Qubit 1X dsDNA HS (cat # Q33231, Thermo Fisher Scientific Inc., Waltham, USA)</t>
  </si>
  <si>
    <t>ClarioStar</t>
  </si>
  <si>
    <t>Bioanalyzer RNA 6000 Pico Kit (cat # 5067-1513, Agilent Technologies Inc., Santa Clara, USA)</t>
  </si>
  <si>
    <t>Bioanalyzer High Sensitivity DNA Kit (cat # 5067-4626, Agilent Technologies Inc., Santa Clara, USA)</t>
  </si>
  <si>
    <t>M00730</t>
  </si>
  <si>
    <t>Flex Service - spike my project onto any compatible platform</t>
  </si>
  <si>
    <t>75c</t>
  </si>
  <si>
    <t>Single-end: 1x 35 (Available only with NovaSeq S4 chemistry)</t>
  </si>
  <si>
    <t>Only R1 is custom; all other default</t>
  </si>
  <si>
    <t>NOT REQUIRED / Already performed on all samples</t>
  </si>
  <si>
    <t>MSc student</t>
  </si>
  <si>
    <t>Agilent TapeStation (TS)</t>
  </si>
  <si>
    <t>Corr_Area</t>
  </si>
  <si>
    <t>Size_distribution_in_CV_[%]</t>
  </si>
  <si>
    <t>Molarity_[pmol/l]</t>
  </si>
  <si>
    <t>RIN</t>
  </si>
  <si>
    <t>BSI</t>
  </si>
  <si>
    <t>rep_sample_type</t>
  </si>
  <si>
    <t>Basic sample information Reported Sample type</t>
  </si>
  <si>
    <t>First_pass</t>
  </si>
  <si>
    <t>Pooling_ProjectID</t>
  </si>
  <si>
    <t>Pooling Project ID</t>
  </si>
  <si>
    <t>Q</t>
  </si>
  <si>
    <t>Bioanalyzer</t>
  </si>
  <si>
    <t>Final Pool_Library Sizing after pooling TapeStation Date</t>
  </si>
  <si>
    <t>Sequencing_Par_InstrumentID</t>
  </si>
  <si>
    <t>Sequencing_Parameters_InstrumentID</t>
  </si>
  <si>
    <t>SAV</t>
  </si>
  <si>
    <t>PhiX</t>
  </si>
  <si>
    <t>FC_type</t>
  </si>
  <si>
    <t>MAX</t>
  </si>
  <si>
    <t>Library preparation only (includes QC and pooling)</t>
  </si>
  <si>
    <t>total RNA for stranded total RNA-Seq (ribo-depletion) library</t>
  </si>
  <si>
    <t>stranded-totalRNAseq</t>
  </si>
  <si>
    <t>user-prepared: BarSeq</t>
  </si>
  <si>
    <t>UP_BarSeq</t>
  </si>
  <si>
    <t>total-RNAseq</t>
  </si>
  <si>
    <t xml:space="preserve">I want my data to be available through Illumina BaseSpace </t>
  </si>
  <si>
    <t>Qubit 1X dsDNA BR (cat # Q33266, Thermo Fisher Scientific Inc., Waltham, USA)</t>
  </si>
  <si>
    <t>Qubit Flex</t>
  </si>
  <si>
    <t>NB501055</t>
  </si>
  <si>
    <t>MiSeq v2 Nano (1M clusters)</t>
  </si>
  <si>
    <t>100c</t>
  </si>
  <si>
    <t>Single-end: 1x 50 (Available with MiSeq v2 chemistry)</t>
  </si>
  <si>
    <t>Only IR1 is custom; all other default</t>
  </si>
  <si>
    <t>NOT APPLICABLE</t>
  </si>
  <si>
    <t>PhD student</t>
  </si>
  <si>
    <t>Agilent Fragment Analyzer (FA)</t>
  </si>
  <si>
    <t>CC</t>
  </si>
  <si>
    <t>req_LibPrepKit</t>
  </si>
  <si>
    <t>Basic sample information Requested Library prep kit</t>
  </si>
  <si>
    <t>RE_Pooling</t>
  </si>
  <si>
    <t>Pooling_Date</t>
  </si>
  <si>
    <t>Pooling Date</t>
  </si>
  <si>
    <t>Qcal</t>
  </si>
  <si>
    <t>Final Pool_Library Sizing after pooling TapeStation File</t>
  </si>
  <si>
    <t>Sequencing_Par_FC_type</t>
  </si>
  <si>
    <t>Sequencing_Parameters_FC type</t>
  </si>
  <si>
    <t>DEM</t>
  </si>
  <si>
    <t>Water_HT1</t>
  </si>
  <si>
    <t>Kit_size</t>
  </si>
  <si>
    <t>MEDIAN</t>
  </si>
  <si>
    <t>Library preparation only (includes QC, excludes pooling)</t>
  </si>
  <si>
    <t>total RNA for modified stranded totalRNA-Seq (AS events: requires higher input mass, &gt;8 RIN, and longer read lengths)</t>
  </si>
  <si>
    <t>MOD-stranded-totalRNAseq</t>
  </si>
  <si>
    <t>user-prepared: HipHop</t>
  </si>
  <si>
    <t>UP_HipHop</t>
  </si>
  <si>
    <t>MOD_stranded-total_RNAseq</t>
  </si>
  <si>
    <t xml:space="preserve">I want my run to be available through Illumina BaseSpace </t>
  </si>
  <si>
    <t>Qubit 3.0</t>
  </si>
  <si>
    <t>qPCR kits</t>
  </si>
  <si>
    <t>A00546</t>
  </si>
  <si>
    <t>MiSeq v2 Macro (4M clusters)</t>
  </si>
  <si>
    <t>150c</t>
  </si>
  <si>
    <t>Single-end: 1x 75 (Available only with NextSeq HO chemistry)</t>
  </si>
  <si>
    <t>Only IR2 is custom; all other default</t>
  </si>
  <si>
    <t>PDF</t>
  </si>
  <si>
    <t>Agarose gel</t>
  </si>
  <si>
    <t>ILQ</t>
  </si>
  <si>
    <t>min_vol_submitted</t>
  </si>
  <si>
    <t>Basic sample information Min volume submitted</t>
  </si>
  <si>
    <t>PDQ</t>
  </si>
  <si>
    <t>Pooling_TS_PoolID</t>
  </si>
  <si>
    <t>Pooling Top Stock PoolID</t>
  </si>
  <si>
    <t>Final Pool_Library Sizing after pooling TapeStation Dilution factor</t>
  </si>
  <si>
    <t>Sequencing_Par_Kit_size</t>
  </si>
  <si>
    <t>Sequencing_Parameters_Kit  size</t>
  </si>
  <si>
    <t>RS</t>
  </si>
  <si>
    <t>DC1</t>
  </si>
  <si>
    <t>No library prep: QC my samples and sequence (includes pooling)</t>
  </si>
  <si>
    <t>total RNA for small RNA-Seq library prep</t>
  </si>
  <si>
    <t>smRNAseq</t>
  </si>
  <si>
    <t>user-prepared: ChIP</t>
  </si>
  <si>
    <t>UP_ChIPseq</t>
  </si>
  <si>
    <t>Qubit 4.0</t>
  </si>
  <si>
    <t>OICR</t>
  </si>
  <si>
    <t>MiSeq v2 Regular (15M clusters)</t>
  </si>
  <si>
    <t>200c</t>
  </si>
  <si>
    <t>Single-end: 1x 100 (Available with NovaSeq SP, S1, S2 and S4 chemistry)</t>
  </si>
  <si>
    <t>Only R2 is custom; all other default</t>
  </si>
  <si>
    <t>RA</t>
  </si>
  <si>
    <t>PAGE gel</t>
  </si>
  <si>
    <t>ILCalc</t>
  </si>
  <si>
    <t>min_mass_submitted</t>
  </si>
  <si>
    <t>Basic sample information Min mass submitted</t>
  </si>
  <si>
    <t>DT</t>
  </si>
  <si>
    <t>Pooling_Notes</t>
  </si>
  <si>
    <t>Pooling Notes</t>
  </si>
  <si>
    <t>Final Pool_Library Sizing after pooling TapeStation Kit</t>
  </si>
  <si>
    <t>Sequencing_Par_DC1</t>
  </si>
  <si>
    <t>Sequencing_Parameters_DC1</t>
  </si>
  <si>
    <t>P</t>
  </si>
  <si>
    <t>R1</t>
  </si>
  <si>
    <t>No library prep: QC only - no sequencing (BA or TapeStation and Quant-it)</t>
  </si>
  <si>
    <t>Low input total RNA for mRNA prep</t>
  </si>
  <si>
    <t>low-input_mRNAseq</t>
  </si>
  <si>
    <t>user-prepared: Cut&amp;Run</t>
  </si>
  <si>
    <t>UP_Cut&amp;Run</t>
  </si>
  <si>
    <t>low-input_mRNA</t>
  </si>
  <si>
    <t>NanoDrop</t>
  </si>
  <si>
    <t>UHN/PMGC</t>
  </si>
  <si>
    <t>MiSeq v3 (25M clusters)</t>
  </si>
  <si>
    <t>300c</t>
  </si>
  <si>
    <t>Single-end: 1x 150 (Available on NextSeq and with MiSeq v3 chemistry)</t>
  </si>
  <si>
    <t>R1, IR1 are custom; all other default</t>
  </si>
  <si>
    <t>Lab manager</t>
  </si>
  <si>
    <t>LD</t>
  </si>
  <si>
    <t>max_mass_submitted</t>
  </si>
  <si>
    <t>Basic sample information Max mass submitted</t>
  </si>
  <si>
    <t>SQ</t>
  </si>
  <si>
    <t>Pooling_pool_Target_final_nM</t>
  </si>
  <si>
    <t>Pooling Final target nM for pool</t>
  </si>
  <si>
    <t>Final Pool_Library Sizing after pooling TapeStation Instrument</t>
  </si>
  <si>
    <t>Sequencing_Par_R1</t>
  </si>
  <si>
    <t>Sequencing_Parameters_R1</t>
  </si>
  <si>
    <t>FCS</t>
  </si>
  <si>
    <t>IR1</t>
  </si>
  <si>
    <t>No library prep: Sequence only (includes BA &amp; qPCR)</t>
  </si>
  <si>
    <t>Low input total RNA for modified mRNA prep (experimental and not supported)</t>
  </si>
  <si>
    <t>low-input_MOD-mRNAseq</t>
  </si>
  <si>
    <t>user-prepared: iCLIP</t>
  </si>
  <si>
    <t>UP_iCLIP</t>
  </si>
  <si>
    <t>low-input_MOD_mRNA</t>
  </si>
  <si>
    <t>UHN/Mt Sinai (Wrana)</t>
  </si>
  <si>
    <t>NextSeq 500 MO (130M clusters)</t>
  </si>
  <si>
    <t>500c</t>
  </si>
  <si>
    <t>Single-end: 1x 250 (Available with MiSeq v2 and NovaSeq SP chemistry)</t>
  </si>
  <si>
    <t>R1, IR2 are custom; all other default</t>
  </si>
  <si>
    <t>SIRV</t>
  </si>
  <si>
    <t>Lab technician</t>
  </si>
  <si>
    <t>Metrics</t>
  </si>
  <si>
    <t>LDQ</t>
  </si>
  <si>
    <t>Cross-check Tech</t>
  </si>
  <si>
    <t>DNase_treat</t>
  </si>
  <si>
    <t>Basic sample information Requested DNase treatment</t>
  </si>
  <si>
    <t>Pooling_pool_Target_final_volume</t>
  </si>
  <si>
    <t>Pooling Final target volume for pool</t>
  </si>
  <si>
    <t>From_bp</t>
  </si>
  <si>
    <t>Final Pool_Library Sizing after pooling TapeStation From_[bp]</t>
  </si>
  <si>
    <t>Sequencing_Par_IR1</t>
  </si>
  <si>
    <t>Sequencing_Parameters_IR1</t>
  </si>
  <si>
    <t>IR2</t>
  </si>
  <si>
    <t>No library prep: Sequence only (excludes BA &amp; qPCR)</t>
  </si>
  <si>
    <t>Low input total RNA for total RNA prep</t>
  </si>
  <si>
    <t>low-input_totalRNAseq</t>
  </si>
  <si>
    <t>user-prepared: CRISPR TKOv1</t>
  </si>
  <si>
    <t>UP_CRISPR_TKOv1</t>
  </si>
  <si>
    <t>low-input_total_RNA</t>
  </si>
  <si>
    <t>LTRI (Roth)</t>
  </si>
  <si>
    <t>NextSeq 500 HO (400M clusters)</t>
  </si>
  <si>
    <t>600c</t>
  </si>
  <si>
    <t>Single-end: 1x 300 (Available with MiSeq v2/v3 chemistry)</t>
  </si>
  <si>
    <t>R1, R2 are custom; all other default</t>
  </si>
  <si>
    <t>PI</t>
  </si>
  <si>
    <t>LDCal</t>
  </si>
  <si>
    <t>Cross-check Date</t>
  </si>
  <si>
    <t>Basic sample information Requested SIRV-set 3 (Isoform Mix E0, ERCC) RNA spike-in control</t>
  </si>
  <si>
    <t>Pooling_pool_Minimum_fmoles</t>
  </si>
  <si>
    <t>Pooling Final minimum fmoles in pool</t>
  </si>
  <si>
    <t>To_bp</t>
  </si>
  <si>
    <t>Final Pool_Library Sizing after pooling TapeStation To_[bp]</t>
  </si>
  <si>
    <t>Sequencing_Par_IR2</t>
  </si>
  <si>
    <t>Sequencing_Parameters_IR2</t>
  </si>
  <si>
    <t>PS</t>
  </si>
  <si>
    <t>DC2</t>
  </si>
  <si>
    <t>Low input total RNA for modified total RNA prep (experimental and not supported)</t>
  </si>
  <si>
    <t>low-input_MOD_totalRNAseq</t>
  </si>
  <si>
    <t>user-prepared: CRISPR TKOv3</t>
  </si>
  <si>
    <t>UP_CRISPR_TKOv3</t>
  </si>
  <si>
    <t>low-input_MOD_total_RNA</t>
  </si>
  <si>
    <t>SIZING INSTRUMENT</t>
  </si>
  <si>
    <t>SickKIds</t>
  </si>
  <si>
    <t>NovaSeq 6000 SP (800M clusters)</t>
  </si>
  <si>
    <t>Paired-end: 2x 50 (Available with NovaSeq SP, S1, and S2 chemistry)</t>
  </si>
  <si>
    <t>IR1, IR2 are custom; all other default</t>
  </si>
  <si>
    <t>Team Lead</t>
  </si>
  <si>
    <t>LST</t>
  </si>
  <si>
    <t>Label_discrepancy</t>
  </si>
  <si>
    <t>Cross-check Labeling_discrepancy</t>
  </si>
  <si>
    <t>PPS</t>
  </si>
  <si>
    <t>Pooling_pool_Target_top_stock_fmoles</t>
  </si>
  <si>
    <t>Pooling Final target fmoles in top stock pool</t>
  </si>
  <si>
    <t>Average_Size_bp</t>
  </si>
  <si>
    <t>Final Pool_Library Sizing after pooling TapeStation Average_Size_[bp]</t>
  </si>
  <si>
    <t>Sequencing_Par_DC2</t>
  </si>
  <si>
    <t>Sequencing_Parameters_DC2</t>
  </si>
  <si>
    <t>R2</t>
  </si>
  <si>
    <t>Fractionation RNA</t>
  </si>
  <si>
    <t>Frac-seq</t>
  </si>
  <si>
    <t>user-prepared: CHyMErA</t>
  </si>
  <si>
    <t>UP_CHyMEra</t>
  </si>
  <si>
    <t>Quant-iT RNA (cat # Q33140, Thermo Fisher Scientific Inc., Waltham, USA)</t>
  </si>
  <si>
    <t>CAGEF (Guttman)</t>
  </si>
  <si>
    <t>NovaSeq 6000 SP w/ lane split kit</t>
  </si>
  <si>
    <t>Paired-end: 2x 75 (Available on NextSeq platform only)</t>
  </si>
  <si>
    <t>IR1, R2 are custom; all other default</t>
  </si>
  <si>
    <t>1% of target RNA ($7 CAD/ sample)</t>
  </si>
  <si>
    <t>CEO</t>
  </si>
  <si>
    <t>LSB</t>
  </si>
  <si>
    <t>Intake Library Quantitation Tech</t>
  </si>
  <si>
    <t>LP</t>
  </si>
  <si>
    <t>Pooling_pool_Total_number_samples_inPool</t>
  </si>
  <si>
    <t>Pooling Total number of samples in pool</t>
  </si>
  <si>
    <t>Conc_pguL</t>
  </si>
  <si>
    <t>Final Pool_Library Sizing after pooling TapeStation Conc._[pg/uL]</t>
  </si>
  <si>
    <t>Sequencing_Par_R2</t>
  </si>
  <si>
    <t>Sequencing_Parameters_R2</t>
  </si>
  <si>
    <t>CustomSeqPrimers</t>
  </si>
  <si>
    <t>FFPE RNA</t>
  </si>
  <si>
    <t>FFPE_RNA_totalRNAseq</t>
  </si>
  <si>
    <t>user-prepared: Padlock</t>
  </si>
  <si>
    <t>UP_Padlock</t>
  </si>
  <si>
    <t>FFPE_RNA</t>
  </si>
  <si>
    <t>Quant-iT RNA BR (cat # Q10213, Thermo Fisher Scientific Inc., Waltham, USA)</t>
  </si>
  <si>
    <t>GMEL/Hamilton (MGI)</t>
  </si>
  <si>
    <t>NovaSeq 6000 S1 (1.6B-1.8B clusters)</t>
  </si>
  <si>
    <t>Paired-end: 2x 100 (Available on NovaSeq platform only)</t>
  </si>
  <si>
    <t>IR2, R2 are custom; all other default</t>
  </si>
  <si>
    <t>2% of target RNA ($10 CAD/ sample)</t>
  </si>
  <si>
    <t>CTO</t>
  </si>
  <si>
    <t>Intake Library Quantitation Date</t>
  </si>
  <si>
    <t>Pooling_pool_number_clusters_perSample_inPool</t>
  </si>
  <si>
    <t>Pooling Number of clusters (M) per samples</t>
  </si>
  <si>
    <t>Molarity_pmolL</t>
  </si>
  <si>
    <t>Final Pool_Library Sizing after pooling TapeStation Region_Molarity [pmol/l]</t>
  </si>
  <si>
    <t>Sequencing_Par_CustomSeqPrimers</t>
  </si>
  <si>
    <t>Sequencing_Parameters_CustomSeqPrimers</t>
  </si>
  <si>
    <t>CustomSeqRecipe</t>
  </si>
  <si>
    <t>total RNA for BRBseq: Bulk RNA Barcoding and 3' mRNA seq (final pool)</t>
  </si>
  <si>
    <t>BRBseq</t>
  </si>
  <si>
    <t>user-prepared: sciRNAseq: single cell combinatorial indexing RNAseq library (final pool)</t>
  </si>
  <si>
    <t>UP_sciRNAseq</t>
  </si>
  <si>
    <t>Qubit ssDNA Assay Kit (cat # Q10212, Thermo Fisher Scientific Inc., Waltham, USA)</t>
  </si>
  <si>
    <t>NovaSeq 6000 S1 w/ lane split kit</t>
  </si>
  <si>
    <t>Paired-end: 2x 150 (Available on all Illumina platforms)</t>
  </si>
  <si>
    <t>R1, IR1, IR2 are custom, R2 default</t>
  </si>
  <si>
    <t>3% of target RNA ($15 CAD/ sample)</t>
  </si>
  <si>
    <t>(Co-)Founder</t>
  </si>
  <si>
    <t>Intake Library Quantitation File</t>
  </si>
  <si>
    <t>Pre-DNase Quantitation (fill only if Dnase treatment is being performed) Tech</t>
  </si>
  <si>
    <t>Pooling_pool_Target_number_clusters_run</t>
  </si>
  <si>
    <t>Pooling Target number of clusters (M) required in data output</t>
  </si>
  <si>
    <t>Percent_of_Total</t>
  </si>
  <si>
    <t>Final Pool_Library Sizing after pooling TapeStation %_of_Total</t>
  </si>
  <si>
    <t>Sequencing_Par_CustomSeqRecipe</t>
  </si>
  <si>
    <t>Sequencing_Parameters_CustomSeqRecipe</t>
  </si>
  <si>
    <t>HybMolarity</t>
  </si>
  <si>
    <t>RNA pulldown</t>
  </si>
  <si>
    <t>RIP_or_similar</t>
  </si>
  <si>
    <t>user-prepared: SPARseq: Systematic Parallel Analysis of Endogenous RNA Regulation Coupled to Barcode Sequencing library (final pool)</t>
  </si>
  <si>
    <t>UP_SPARseq</t>
  </si>
  <si>
    <t>16S rRNA</t>
  </si>
  <si>
    <t>16S_rRNA</t>
  </si>
  <si>
    <t>Fragment Analyzer</t>
  </si>
  <si>
    <t>NovaSeq 6000 S2  (3.3B-4.1B clusters)</t>
  </si>
  <si>
    <t>Paired-end: 2x 250 (Available with MiSeq v2 and NovaSeq SP chemistry)</t>
  </si>
  <si>
    <t>4% of target RNA ($20 CAD/ sample)</t>
  </si>
  <si>
    <t>Intake Library Quantitation Kit</t>
  </si>
  <si>
    <t>LQ</t>
  </si>
  <si>
    <t>Pre-DNase Quantitation (fill only if Dnase treatment is being performed) Date</t>
  </si>
  <si>
    <t>Pooling_pool_Total_fmoles_inPool</t>
  </si>
  <si>
    <t>Pooling Total fmoles in pool</t>
  </si>
  <si>
    <t>Average_adapter_length</t>
  </si>
  <si>
    <t>Final Pool_ Library Sizing after pooling_Average adapter length</t>
  </si>
  <si>
    <t>Sequencing_FCL_Pool_HybMolarity</t>
  </si>
  <si>
    <t>Total_Mass_Dilution_Pool</t>
  </si>
  <si>
    <t>user-prepared: BRBseq: Bulk RNA Barcoding and 3' mRNA seq (final pool)</t>
  </si>
  <si>
    <t>UP_BRBSeq</t>
  </si>
  <si>
    <t>ITS metagenomics</t>
  </si>
  <si>
    <t>ITS</t>
  </si>
  <si>
    <t>NovaSeq 6000 S2 w/ lane split kit</t>
  </si>
  <si>
    <t>Paired-end: 2x 300 (Available with MiSeq v3 chemistry only)</t>
  </si>
  <si>
    <t>All sequencing primers are custom</t>
  </si>
  <si>
    <t>5% of target RNA ($25 CAD/ sample)</t>
  </si>
  <si>
    <t>IndexType</t>
  </si>
  <si>
    <t>Intake Library Quantitation Instrument</t>
  </si>
  <si>
    <t>LQcalc</t>
  </si>
  <si>
    <t>Pre-DNase Quantitation (fill only if Dnase treatment is being performed) File</t>
  </si>
  <si>
    <t>Pooling_pool_Total_uL_inPool</t>
  </si>
  <si>
    <t>Pooling Final pool volume (uL)</t>
  </si>
  <si>
    <t>Final Pool_Library Sizing after pooling Bioanalyzer Tech</t>
  </si>
  <si>
    <t>Sequencing_FCL_Pool_Total_Mass_Dilution_Pool</t>
  </si>
  <si>
    <t>Sequencing_FCL_Pool_Total Mass in Dilution Pool (P1)</t>
  </si>
  <si>
    <t>Total_dilution_volume_uL</t>
  </si>
  <si>
    <t>user-prepared: 3' RNAseq library</t>
  </si>
  <si>
    <t>UP_3'RNAseq</t>
  </si>
  <si>
    <t>complementary DNA</t>
  </si>
  <si>
    <t>cDNA</t>
  </si>
  <si>
    <t>SIZING KITS -- Pre-Prep</t>
  </si>
  <si>
    <t>NovaSeq 6000 S4 (10B-11B clusters)</t>
  </si>
  <si>
    <t>Custom: fill in next row with specific run parameters</t>
  </si>
  <si>
    <t>Other (specify under 'Additional Instructions')</t>
  </si>
  <si>
    <t>Intake Library Quantitation Dilution_factor</t>
  </si>
  <si>
    <t>Pre-DNase Quantitation (fill only if Dnase treatment is being performed) Kit</t>
  </si>
  <si>
    <t>Pooling_pool_Total_nM_inPool</t>
  </si>
  <si>
    <t>Pooling Final pool Molarity (nM)</t>
  </si>
  <si>
    <t>Final Pool_Library Sizing after pooling Bioanalyzer Date</t>
  </si>
  <si>
    <t>Sequencing_FCL_Pool_Total_dilution_volume_uL</t>
  </si>
  <si>
    <t>Sequencing_FCL_Pool_Total dilution volume (uL)</t>
  </si>
  <si>
    <t>Denatured_DNA_volume_uL</t>
  </si>
  <si>
    <t>user-prepared: Reduced Representation Bisulfite Sequencing (RRBS)</t>
  </si>
  <si>
    <t>UP_RRBS-seq</t>
  </si>
  <si>
    <t>genomic DNA</t>
  </si>
  <si>
    <t>gDNA</t>
  </si>
  <si>
    <t>NovaSeq 6000 S4 w/ lane split kit</t>
  </si>
  <si>
    <t>Customer</t>
  </si>
  <si>
    <t>Volume_uL</t>
  </si>
  <si>
    <t>Intake Library Quantitation Volume</t>
  </si>
  <si>
    <t>Pre-DNase Quantitation (fill only if Dnase treatment is being performed) Instrument</t>
  </si>
  <si>
    <t>Pooling_sample_uL_added_AVG</t>
  </si>
  <si>
    <t>Pooling volume (uL) added per sample AVG</t>
  </si>
  <si>
    <t>Final Pool_Library Sizing after pooling Bioanalyzer File</t>
  </si>
  <si>
    <t>Sequencing_FCL_Pool_Denatured_DNA_volume_uL</t>
  </si>
  <si>
    <t>Sequencing_FCL_Pool_Denatured DNA volume (uL)</t>
  </si>
  <si>
    <t>Proportional_Mass</t>
  </si>
  <si>
    <t>user-prepared: Bisulfite/ methylation sequencing</t>
  </si>
  <si>
    <t>UP_Methyl-seq</t>
  </si>
  <si>
    <t>PCR / amplicon</t>
  </si>
  <si>
    <t>PCR</t>
  </si>
  <si>
    <t>Quantification kits -- Post-prep</t>
  </si>
  <si>
    <t>Nanopore MinION</t>
  </si>
  <si>
    <t>NEB - NEBNext Multiplex Oligos for Illumina (96 Unique Dual Index Primer Pairs) - 96 rxns - plated</t>
  </si>
  <si>
    <t>Intake Library Quantitation Reps</t>
  </si>
  <si>
    <t>Pre-DNase Quantitation (fill only if Dnase treatment is being performed) Dilution Factor</t>
  </si>
  <si>
    <t>Pre-DNase Quantitation (fill only if Dnase treatment is being performed) Dilution factor</t>
  </si>
  <si>
    <t>Pooling_sample_uL_added_MIN</t>
  </si>
  <si>
    <t>Pooling volume (uL) added per sample MIN</t>
  </si>
  <si>
    <t>Final Pool_Library Sizing after pooling Bioanalyzer Dilution factor</t>
  </si>
  <si>
    <t>Sequencing_FCL_Sample_Proportional_Mass</t>
  </si>
  <si>
    <t>Sequencing_FCL_Sample_Proportional Mass</t>
  </si>
  <si>
    <t>Percent_Lane</t>
  </si>
  <si>
    <t>user-prepared: shotgun/ WGS</t>
  </si>
  <si>
    <t>UP_WGS-seq</t>
  </si>
  <si>
    <t>ChIP-Seq library</t>
  </si>
  <si>
    <t>ChIP</t>
  </si>
  <si>
    <t>Illumina - IDT for Illumina Nextera DNA UD Indexes - plated_SetA</t>
  </si>
  <si>
    <t>Reads_perRep</t>
  </si>
  <si>
    <t>Intake Library Quantitation Reads/Rep</t>
  </si>
  <si>
    <t>Pre-DNase Quantitation (fill only if Dnase treatment is being performed) Volume</t>
  </si>
  <si>
    <t>Pooling_sample_uL_added_MAX</t>
  </si>
  <si>
    <t>Pooling volume (uL) added per sample MAX</t>
  </si>
  <si>
    <t>Final Pool_Library Sizing after pooling Bioanalyzer Kit</t>
  </si>
  <si>
    <t>Sequencing_FCL_Sample_Percent_Lane</t>
  </si>
  <si>
    <t>Sequencing_FCL_Sample_% Lane</t>
  </si>
  <si>
    <t>Volume_uL_used</t>
  </si>
  <si>
    <t>Plasmid/Vector</t>
  </si>
  <si>
    <t>Plasmid_or_Vector</t>
  </si>
  <si>
    <t>user-prepared: shotgun/ ORFeome</t>
  </si>
  <si>
    <t>UP_ORFeome-seq</t>
  </si>
  <si>
    <t>ChIP-seq using Nextera XT</t>
  </si>
  <si>
    <t>ChIP-NexteraXT</t>
  </si>
  <si>
    <t>TapeStation genomic DNA Screentape</t>
  </si>
  <si>
    <t>Illumina - IDT for Illumina Nextera DNA UD Indexes - plated_SetB</t>
  </si>
  <si>
    <t>nguL_AVG</t>
  </si>
  <si>
    <t>Intake Library Quantitation ng/uL AVG</t>
  </si>
  <si>
    <t>Pre-DNase Quantitation (fill only if Dnase treatment is being performed) Reps</t>
  </si>
  <si>
    <t>Pooling_sample_uL_added_MEDIAN</t>
  </si>
  <si>
    <t>Pooling volume (uL) added per sample MEDIAN</t>
  </si>
  <si>
    <t>Final Pool_Library Sizing after pooling Bioanalyzer Instrument</t>
  </si>
  <si>
    <t>Sequencing_FCL_Sample_Volume_uL_used</t>
  </si>
  <si>
    <t>Sequencing_FCL_Sample_Volume (uL) used</t>
  </si>
  <si>
    <t>Total_Yield_Gbp</t>
  </si>
  <si>
    <t>user-prepared: Amplicon</t>
  </si>
  <si>
    <t>UP_Amplicon-seq</t>
  </si>
  <si>
    <t>Cut&amp;Run</t>
  </si>
  <si>
    <t>Cross-check_Labeling_discrepancy</t>
  </si>
  <si>
    <t>Additional services</t>
  </si>
  <si>
    <t>Illumina - IDT for Illumina Nextera DNA UD Indexes - plated_SetC</t>
  </si>
  <si>
    <t>nguL_MIN</t>
  </si>
  <si>
    <t>Intake Library Quantitation ng/uL MIN</t>
  </si>
  <si>
    <t>Pre-DNase Quantitation (fill only if Dnase treatment is being performed) Reads/Rep</t>
  </si>
  <si>
    <t>Pooling_sample_uL_added_CV</t>
  </si>
  <si>
    <t>Pooling volume (uL) added per sample CV</t>
  </si>
  <si>
    <t>Final Pool_Library Sizing after pooling Bioanalyzer From_[bp]</t>
  </si>
  <si>
    <t>Sequencing_FCL_PhiX_Proportional_Mass</t>
  </si>
  <si>
    <t>Sequencing_FCL_PhiX_Proportional Mass</t>
  </si>
  <si>
    <t>Non-Indexed_Total_Yield_Gbp</t>
  </si>
  <si>
    <t>ChIP_NexteraXT</t>
  </si>
  <si>
    <t>user-prepared: 16S rRNA</t>
  </si>
  <si>
    <t>UP_16S-seq</t>
  </si>
  <si>
    <t>Shotgun sequencing (e.g. WGS, ORFeome) using Nextera Flex</t>
  </si>
  <si>
    <t>shotgun_Nextera_Flex</t>
  </si>
  <si>
    <t>Illumina - IDT for Illumina Nextera DNA UD Indexes - plated_SetD</t>
  </si>
  <si>
    <t>nguL_MAX</t>
  </si>
  <si>
    <t>Intake Library Quantitation ng/uL MAX</t>
  </si>
  <si>
    <t>Pre-DNase Quantitation (fill only if Dnase treatment is being performed) ng/uL AVG</t>
  </si>
  <si>
    <t>Pooling_sample_dilution_factor_AVG</t>
  </si>
  <si>
    <t>Pooling Dilution factor per sample AVG</t>
  </si>
  <si>
    <t>Final Pool_Library Sizing after pooling Bioanalyzer To_[bp]</t>
  </si>
  <si>
    <t>Sequencing_FCL_PhiX_Percent_Lane</t>
  </si>
  <si>
    <t>Sequencing_FCL_PhiX_% Lane</t>
  </si>
  <si>
    <t>Aligned_Percent</t>
  </si>
  <si>
    <t>user-prepared: Mate-paired library</t>
  </si>
  <si>
    <t>UP_Mate-Paired</t>
  </si>
  <si>
    <t>Shotgun sequencing (e.g. WGS, ORFeome) using Nextera XT</t>
  </si>
  <si>
    <t>shotgun_Nextera_XT</t>
  </si>
  <si>
    <t>No</t>
  </si>
  <si>
    <t>Illlumina - Nextera DNA CD Indexes (combinatorial dual) - plated</t>
  </si>
  <si>
    <t>nguL_MEDIAN</t>
  </si>
  <si>
    <t>Intake Library Quantitation ng/uL MEDIAN</t>
  </si>
  <si>
    <t>Pre-DNase Quantitation (fill only if Dnase treatment is being performed) ng/uL MIN</t>
  </si>
  <si>
    <t>Pooling_sample_dilution_factor_MIN</t>
  </si>
  <si>
    <t>Pooling Dilution factor per sample MIN</t>
  </si>
  <si>
    <t>Final Pool_Library Sizing after pooling Bioanalyzer Corr_Area</t>
  </si>
  <si>
    <t>Sequencing_FCL_PhiX_Volume_uL_used</t>
  </si>
  <si>
    <t>Sequencing_FCL_PhiX_Volume (uL) used</t>
  </si>
  <si>
    <t>Error_Percent</t>
  </si>
  <si>
    <t>Cut&amp;Run using Nextera XT</t>
  </si>
  <si>
    <t>Cut&amp;Run_NexteraXT</t>
  </si>
  <si>
    <t>user-prepared: whole exome capture library</t>
  </si>
  <si>
    <t>UP_WES</t>
  </si>
  <si>
    <t>Shotgun sequencing (e.g. WGS, ORFeome) using Mate-paired approach</t>
  </si>
  <si>
    <t>shotgun_Mate-Pair</t>
  </si>
  <si>
    <t>Yes</t>
  </si>
  <si>
    <t>added fee: Run gel on my gDNA samples prior to prep ($30 CAD/ sample)</t>
  </si>
  <si>
    <t>Illumina - Nextera XT Index Kit v2.setA - tubed</t>
  </si>
  <si>
    <t xml:space="preserve"> </t>
  </si>
  <si>
    <t>nguL_CV</t>
  </si>
  <si>
    <t>Intake Library Quantitation ng/uL CV</t>
  </si>
  <si>
    <t>Pre-DNase Quantitation (fill only if Dnase treatment is being performed) ng/uL MAX</t>
  </si>
  <si>
    <t>Pooling_sample_dilution_factor_MAX</t>
  </si>
  <si>
    <t>Pooling Dilution factor per sample MAX</t>
  </si>
  <si>
    <t>Final Pool_Library Sizing after pooling Bioanalyzer %_of_Total</t>
  </si>
  <si>
    <t>Sequencing_SAV_RS_Total_Yield_Gbp</t>
  </si>
  <si>
    <t>Sequencing_SAV_RunSummary_Total Yield (Gbp)</t>
  </si>
  <si>
    <t>Intensity_Cycle_1_R1</t>
  </si>
  <si>
    <t>DNase treatment performed at the DSC?</t>
  </si>
  <si>
    <t>user-prepared: HI-C v1 library</t>
  </si>
  <si>
    <t>UP_HI-C_v1</t>
  </si>
  <si>
    <t>added fee: Gel purify/ size select my final pool ($70 CAD/ pool)</t>
  </si>
  <si>
    <t>Illumina - Nextera XT Index Kit v2.setB - tubed</t>
  </si>
  <si>
    <t>ng_AVG</t>
  </si>
  <si>
    <t>Intake Library Quantitation ng AVG</t>
  </si>
  <si>
    <t>Pre-DNase Quantitation (fill only if Dnase treatment is being performed) ng/uL MEDIAN</t>
  </si>
  <si>
    <t>Pooling_sample_dilution_factor_MEDIAN</t>
  </si>
  <si>
    <t>Pooling Dilution factor per sample MEDIAN</t>
  </si>
  <si>
    <t>Final Pool_Library Sizing after pooling Bioanalyzer Average_Size_[bp]</t>
  </si>
  <si>
    <t>Sequencing_SAV_RS_Non-Indexed_Total_Yield_Gbp</t>
  </si>
  <si>
    <t>Sequencing_SAV_RunSummary_Non-Indexed Total Yield (Gbp)</t>
  </si>
  <si>
    <t>Intensity_Cycle_1_R2</t>
  </si>
  <si>
    <t>user-prepared: HI-C v3 library</t>
  </si>
  <si>
    <t>UP_HI-C_v3</t>
  </si>
  <si>
    <t>Illumina - Nextera XT Index Kit v2.setC - tubed</t>
  </si>
  <si>
    <t>ng_MIN</t>
  </si>
  <si>
    <t>Intake Library Quantitation ng MIN</t>
  </si>
  <si>
    <t>Pre-DNase Quantitation (fill only if Dnase treatment is being performed) ng/uL CV</t>
  </si>
  <si>
    <t>Pooling_sample_dilution_factor_CV</t>
  </si>
  <si>
    <t>Pooling Dilution factor per sample CV</t>
  </si>
  <si>
    <t>Size_distribution_CV_bp</t>
  </si>
  <si>
    <t>Final Pool_Library Sizing after pooling Bioanalyzer Size_distribution_in_CV_[%]</t>
  </si>
  <si>
    <t>Sequencing_SAV_RS_Aligned_Percent</t>
  </si>
  <si>
    <t>Sequencing_SAV_RunSummary_Aligned (%)</t>
  </si>
  <si>
    <t>Intensity_Cycle_1_R3</t>
  </si>
  <si>
    <t>YES, I would like the DSC to perform Dnase treatment</t>
  </si>
  <si>
    <t>user-prepared: targeted RNA capture library</t>
  </si>
  <si>
    <t>UP_RNAcapture-seq</t>
  </si>
  <si>
    <t>SIZING KITS -- Post-Prep</t>
  </si>
  <si>
    <t>DNase treatment method</t>
  </si>
  <si>
    <t>Illumina - Nextera XT Index Kit v2.setD - tubed</t>
  </si>
  <si>
    <t>ng_MAX</t>
  </si>
  <si>
    <t>Intake Library Quantitation ng MAX</t>
  </si>
  <si>
    <t>Pre-DNase Quantitation (fill only if Dnase treatment is being performed) ng AVG</t>
  </si>
  <si>
    <t>Pooling_sample_nM_AVG</t>
  </si>
  <si>
    <t>Pooling nM per sample AVG</t>
  </si>
  <si>
    <t>Final Pool_Library Sizing after pooling Bioanalyzer Conc._[pg/uL]</t>
  </si>
  <si>
    <t>Sequencing_SAV_RS_Error_Percent</t>
  </si>
  <si>
    <t>Sequencing_SAV_RunSummary_Error (%)</t>
  </si>
  <si>
    <t>Intensity_Cycle_1_R4</t>
  </si>
  <si>
    <t>NO, Dnase treatment was performed prior to sample submission</t>
  </si>
  <si>
    <t>user-prepared: custom application</t>
  </si>
  <si>
    <t>UP_Custom</t>
  </si>
  <si>
    <t>Quantification kits -- RNA intake</t>
  </si>
  <si>
    <t>Illumina - IDT for Illumina TruSeq DNA UD Indexes - plated</t>
  </si>
  <si>
    <t>ng_MEDIAN</t>
  </si>
  <si>
    <t>Intake Library Quantitation ng MEDIAN</t>
  </si>
  <si>
    <t>Pre-DNase Quantitation (fill only if Dnase treatment is being performed) ng MIN</t>
  </si>
  <si>
    <t>Pooling_sample_nM_MIN</t>
  </si>
  <si>
    <t>Pooling nM per sample MIN</t>
  </si>
  <si>
    <t>Final Pool_Library Sizing after pooling Bioanalyzer Molarity_[pmol/l]</t>
  </si>
  <si>
    <t>Sequencing_SAV_RS_Intensity_Cycle_1_R1</t>
  </si>
  <si>
    <t>Sequencing_SAV_RunSummary_Intensity Cycle 1_R1</t>
  </si>
  <si>
    <t>Percent_above_Q30</t>
  </si>
  <si>
    <t>Not applicable</t>
  </si>
  <si>
    <t>user-prepared: Other (specify under 'Other: Additional Instructions')</t>
  </si>
  <si>
    <t>UP_Other</t>
  </si>
  <si>
    <t>Invitrogen DNA-free DNA Removal Kit (ThermoFisher, cat# AM1906)</t>
  </si>
  <si>
    <t>Illumina - IDT for Illumina TruSeq RNA UD Indexes - plated</t>
  </si>
  <si>
    <t>ng_CV</t>
  </si>
  <si>
    <t>Intake Library Quantitation ng CV</t>
  </si>
  <si>
    <t>Pre-DNase Quantitation (fill only if Dnase treatment is being performed) ng MAX</t>
  </si>
  <si>
    <t>Pooling_sample_nM_MAX</t>
  </si>
  <si>
    <t>Pooling nM per sample MAX</t>
  </si>
  <si>
    <t>Sequencing_SAV_RS_Intensity_Cycle_1_R2</t>
  </si>
  <si>
    <t>Sequencing_SAV_RunSummary_Intensity Cycle 1_R2</t>
  </si>
  <si>
    <t>Number_of_Lanes</t>
  </si>
  <si>
    <t>NOT REQUIRED / Already performed on all samples by customer prior to submission</t>
  </si>
  <si>
    <t>Illumina - ChIPseq indices.setA - tubed</t>
  </si>
  <si>
    <t>adj_nguL_AVG</t>
  </si>
  <si>
    <t>Library Calculations adj_ng/uL AVG</t>
  </si>
  <si>
    <t>Pre-DNase Quantitation (fill only if Dnase treatment is being performed) ng MEDIAN</t>
  </si>
  <si>
    <t>Pooling_sample_nM_MEDIAN</t>
  </si>
  <si>
    <t>Pooling nM per sample MEDIAN</t>
  </si>
  <si>
    <t>Final Pool_Quantitation Tech</t>
  </si>
  <si>
    <t>Sequencing_SAV_RS_Intensity_Cycle_1_R3</t>
  </si>
  <si>
    <t>Sequencing_SAV_RunSummary_Intensity Cycle 1_R3</t>
  </si>
  <si>
    <t>Number_of_Tiles</t>
  </si>
  <si>
    <t>Illumina - ChIPseq indices.setB - tubed</t>
  </si>
  <si>
    <t>adj_nguL_MIN</t>
  </si>
  <si>
    <t>Library Calculations adj_ng/uL MIN</t>
  </si>
  <si>
    <t>Pre-DNase Quantitation (fill only if Dnase treatment is being performed) ng CV</t>
  </si>
  <si>
    <t>Pooling_sample_nM_CV</t>
  </si>
  <si>
    <t>Pooling nM per sample CV</t>
  </si>
  <si>
    <t>Final Pool_Quantitation Date</t>
  </si>
  <si>
    <t>Sequencing_SAV_RS_Intensity_Cycle_1_R4</t>
  </si>
  <si>
    <t>Sequencing_SAV_RunSummary_Intensity Cycle 1_R4</t>
  </si>
  <si>
    <t>Density_Kmm2</t>
  </si>
  <si>
    <t>Illumina - TruSeq CD Combinatorial Dual Indexes (formerly TruSeq HT) - plated</t>
  </si>
  <si>
    <t>adj_nguL_MAX</t>
  </si>
  <si>
    <t>Library Calculations adj_ng/uL MAX</t>
  </si>
  <si>
    <t>DNase_treat_performed</t>
  </si>
  <si>
    <t>Was DNase treatment performed at the DSC?</t>
  </si>
  <si>
    <t>Pooling_sample_pooling_proportion_AVG</t>
  </si>
  <si>
    <t>Pooling Proportion of pool per sample AVG</t>
  </si>
  <si>
    <t>Final Pool_Quantitation File</t>
  </si>
  <si>
    <t>Sequencing_SAV_RS_Percent_above_Q30</t>
  </si>
  <si>
    <t>Sequencing_SAV_RunSummary_% &gt;= Q30</t>
  </si>
  <si>
    <t>Clusters_PF_Percent</t>
  </si>
  <si>
    <t>parallel measurements of biologically distinct samples that capture random biological variation</t>
  </si>
  <si>
    <t>Illumina - mRNA LT.setA - tubed</t>
  </si>
  <si>
    <t>adj_nguL_MEDIAN</t>
  </si>
  <si>
    <t>Library Calculations adj_ng/uL MEDIAN</t>
  </si>
  <si>
    <t>DNase treatment Tech</t>
  </si>
  <si>
    <t>Pooling_sample_pooling_proportion_MIN</t>
  </si>
  <si>
    <t>Pooling Proportion of pool per sample MIN</t>
  </si>
  <si>
    <t>Final Pool_Quantitation Kit</t>
  </si>
  <si>
    <t>Sequencing_SAV_RS_Number_of_Lanes</t>
  </si>
  <si>
    <t>Sequencing_SAV_RunSummary_Number of Lanes</t>
  </si>
  <si>
    <t>Legacy_Phasing_rate</t>
  </si>
  <si>
    <t>Replicates</t>
  </si>
  <si>
    <t>Illumina - mRNA LT.setB - tubed</t>
  </si>
  <si>
    <t>adj_nguL_CV</t>
  </si>
  <si>
    <t>Library Calculations adj_ng/uL CV</t>
  </si>
  <si>
    <t>DNase treatment Date</t>
  </si>
  <si>
    <t>Pooling_sample_pooling_proportion_MAX</t>
  </si>
  <si>
    <t>Pooling Proportion of pool per sample MAX</t>
  </si>
  <si>
    <t>Final Pool_Quantitation Instrument</t>
  </si>
  <si>
    <t>Sequencing_SAV_RS_Number_of_Tiles</t>
  </si>
  <si>
    <t>Sequencing_SAV_RunSummary_Number of Tiles</t>
  </si>
  <si>
    <t>Legacy_Pre-phasing_rate</t>
  </si>
  <si>
    <t>qPCR instrument</t>
  </si>
  <si>
    <t>Illumina - TruSeq Small RNA Indices A - Sequences 1–12 - tubed</t>
  </si>
  <si>
    <t>uL_remaining_TS_postQC_AVG</t>
  </si>
  <si>
    <t>Library Calculations Top Stock volume (uL) remaining AVG</t>
  </si>
  <si>
    <t>DNase treatment Method</t>
  </si>
  <si>
    <t>Pooling_sample_pooling_proportion_MEDIAN</t>
  </si>
  <si>
    <t>Pooling Proportion of pool per sample MEDIAN</t>
  </si>
  <si>
    <t>Final Pool_Quantitation Dilution_factor</t>
  </si>
  <si>
    <t>Sequencing_SAV_RS_Density_Kmm2</t>
  </si>
  <si>
    <t>Sequencing_SAV_RunSummary_Density (K/mm2)</t>
  </si>
  <si>
    <t>Phasing_slope</t>
  </si>
  <si>
    <t>SHERIN</t>
  </si>
  <si>
    <t>No replicates</t>
  </si>
  <si>
    <t>Illumina - TruSeq Small RNA Indices B - Sequences 13-24 - tubed</t>
  </si>
  <si>
    <t>uL_remaining_TS_postQC_MIN</t>
  </si>
  <si>
    <t>Library Calculations Top Stock volume (uL) remaining MIN</t>
  </si>
  <si>
    <t>Sample Quantitation (Intake or post-DNase treatment) Tech</t>
  </si>
  <si>
    <t>Pooling_sample_pooling_proportion_CV</t>
  </si>
  <si>
    <t>Pooling Proportion of pool per sample CV</t>
  </si>
  <si>
    <t>Final Pool_Quantitation Volume (uL)</t>
  </si>
  <si>
    <t>Sequencing_SAV_RS_Clusters_PF_Percent</t>
  </si>
  <si>
    <t>Sequencing_SAV_RunSummary_Clusters PF (%)</t>
  </si>
  <si>
    <t>Phasing_offset</t>
  </si>
  <si>
    <t>KAVISHKA</t>
  </si>
  <si>
    <t>total RNA for modified stranded mRNA-Seq (AS events: requires higher input mass (2500ng), RIN &gt; 8, and longer read lengths)</t>
  </si>
  <si>
    <t>Duplicate</t>
  </si>
  <si>
    <t>Illumina - TruSeq Small RNA Indices C - Sequences 25-36 - tubed</t>
  </si>
  <si>
    <t>uL_remaining_TS_postQC_MAX</t>
  </si>
  <si>
    <t>Library Calculations Top Stock volume (uL) remaining MAX</t>
  </si>
  <si>
    <t>Sample Quantitation (Intake or post-DNase treatment) Date</t>
  </si>
  <si>
    <t>Pooling_sample_fmoles_added_AVG</t>
  </si>
  <si>
    <t>Pooling fmoles added per sample AVG</t>
  </si>
  <si>
    <t>nguL</t>
  </si>
  <si>
    <t>Final Pool_Quantitation ng/uL</t>
  </si>
  <si>
    <t>Sequencing_SAV_RS_Legacy_Phasing_rate</t>
  </si>
  <si>
    <t>Sequencing_SAV_RunSummary_Legacy Phasing rate</t>
  </si>
  <si>
    <t>Pre-phasing_slope</t>
  </si>
  <si>
    <t>AUTOMATION</t>
  </si>
  <si>
    <t>Triplicate</t>
  </si>
  <si>
    <t>Index type</t>
  </si>
  <si>
    <t>Illumina - TruSeq Small RNA Indices D - Sequences 37–48 - tubed</t>
  </si>
  <si>
    <t>uL_remaining_TS_postQC_MEDIAN</t>
  </si>
  <si>
    <t>Library Calculations Top Stock volume (uL) remaining MEDIAN</t>
  </si>
  <si>
    <t>Sample Quantitation (Intake or post-DNase treatment) File</t>
  </si>
  <si>
    <t>Pooling_sample_fmoles_added_MIN</t>
  </si>
  <si>
    <t>Pooling fmoles added per sample MIN</t>
  </si>
  <si>
    <t>Final Pool_Quantitation ng</t>
  </si>
  <si>
    <t>Sequencing_SAV_RS_Legacy_Pre-phasing_rate</t>
  </si>
  <si>
    <t>Sequencing_SAV_RunSummary_Legacy Pre-phasing rate</t>
  </si>
  <si>
    <t>Pre-phasing_offset</t>
  </si>
  <si>
    <t>CUSTOMER</t>
  </si>
  <si>
    <t>total RNA for modified stranded totalRNA-Seq (AS events: requires higher input mass (2500ng), RIN &gt; 8, and longer read lengths)</t>
  </si>
  <si>
    <t>Quadruplicate</t>
  </si>
  <si>
    <t>NEB - NEBNext Multiplex Oligos for Illumina (Index Primers Set 1) - tubed</t>
  </si>
  <si>
    <t>uL_remaining_TS_postQC_CV</t>
  </si>
  <si>
    <t>Library Calculations Top Stock volume (uL) remaining CV</t>
  </si>
  <si>
    <t>Sample Quantitation (Intake or post-DNase treatment) Kit</t>
  </si>
  <si>
    <t>Pooling_sample_fmoles_added_MAX</t>
  </si>
  <si>
    <t>Pooling fmoles added per sample MAX</t>
  </si>
  <si>
    <t>Final Pool_Quantitation nM</t>
  </si>
  <si>
    <t>Sequencing_SAV_RS_Phasing_slope</t>
  </si>
  <si>
    <t>Sequencing_SAV_RunSummary_Phasing slope</t>
  </si>
  <si>
    <t>Reads_M</t>
  </si>
  <si>
    <t>NEB - NEBNext Multiplex Oligos for Illumina (Index Primers Set 2) - tubed</t>
  </si>
  <si>
    <t>nM_AVG</t>
  </si>
  <si>
    <t>Library Calculations nM AVG</t>
  </si>
  <si>
    <t>Sample Quantitation (Intake or post-DNase treatment) Instrument</t>
  </si>
  <si>
    <t>Pooling_sample_fmoles_added_MEDIAN</t>
  </si>
  <si>
    <t>Pooling fmoles added per sample MEDIAN</t>
  </si>
  <si>
    <t>adj_nguL</t>
  </si>
  <si>
    <t>Final Pool_Calculations adj_ng/uL</t>
  </si>
  <si>
    <t>Sequencing_SAV_RS_Phasing_offset</t>
  </si>
  <si>
    <t>Sequencing_SAV_RunSummary_Phasing offset</t>
  </si>
  <si>
    <t>Reads_PF_M</t>
  </si>
  <si>
    <t>NEB - NEBNext Multiplex Oligos for Illumina (Index Primers Set 3) - tubed</t>
  </si>
  <si>
    <t>nM_MIN</t>
  </si>
  <si>
    <t>Library Calculations nM MIN</t>
  </si>
  <si>
    <t>Sample Quantitation (Intake or post-DNase treatment) Dilution factor</t>
  </si>
  <si>
    <t>Pooling_sample_fmoles_added_CV</t>
  </si>
  <si>
    <t>Pooling fmoles added per sample CV</t>
  </si>
  <si>
    <t>uL_remaining</t>
  </si>
  <si>
    <t>Final Pool_Calculations Remaining volume (uL)</t>
  </si>
  <si>
    <t>Sequencing_SAV_RS_Pre-phasing_slope</t>
  </si>
  <si>
    <t>Sequencing_SAV_RunSummary_Pre-phasing slope</t>
  </si>
  <si>
    <t xml:space="preserve">NEB - NEBNext Multiplex Oligos for Illumina (Dual Index Primers Set 1) </t>
  </si>
  <si>
    <t>NEB - NEBNext Multiplex Oligos for Illumina (Index Primers Set 4) - tubed</t>
  </si>
  <si>
    <t>nM_MAX</t>
  </si>
  <si>
    <t>Library Calculations nM MAX</t>
  </si>
  <si>
    <t>Sample Quantitation (Intake or post-DNase treatment) Volume</t>
  </si>
  <si>
    <t>Pooling_sample_number_clusters_required_AVG</t>
  </si>
  <si>
    <t>Pooling # of clusters/sample per sample AVG</t>
  </si>
  <si>
    <t>Final Pool_Calculations adj_ng</t>
  </si>
  <si>
    <t>Sequencing_SAV_RS_Pre-phasing_offset</t>
  </si>
  <si>
    <t>Sequencing_SAV_RunSummary_Pre-phasing offset</t>
  </si>
  <si>
    <t>Yield_Gbp</t>
  </si>
  <si>
    <t xml:space="preserve">NEB - NEBNext Multiplex Oligos for Illumina (Dual Index Primers Set 2) </t>
  </si>
  <si>
    <t>nM_MEDIAN</t>
  </si>
  <si>
    <t>Library Calculations nM MEDIAN</t>
  </si>
  <si>
    <t>Sample Quantitation (Intake or post-DNase treatment) Reps</t>
  </si>
  <si>
    <t>Pooling_sample_number_clusters_required_MIN</t>
  </si>
  <si>
    <t>Pooling # of clusters/sample per sample MIN</t>
  </si>
  <si>
    <t>adj_nM</t>
  </si>
  <si>
    <t>Final Pool_Calculations adjusted nM</t>
  </si>
  <si>
    <t>Sequencing_SAV_RS_Reads_M</t>
  </si>
  <si>
    <t>Sequencing_SAV_RunSummary_Reads (M)</t>
  </si>
  <si>
    <t>Cycles_Err_Rated</t>
  </si>
  <si>
    <t>NEB - NEBNext Multiplex Oligos for Illumina (Dual Index Primers Set 3)</t>
  </si>
  <si>
    <t>nM_CV</t>
  </si>
  <si>
    <t>Library Calculations nM CV</t>
  </si>
  <si>
    <t>Sample Quantitation (Intake or post-DNase treatment) Reads/Rep</t>
  </si>
  <si>
    <t>Pooling_sample_number_clusters_required_MAX</t>
  </si>
  <si>
    <t>Pooling # of clusters/sample per sample MAX</t>
  </si>
  <si>
    <t>Final Pool_qPCR Tech</t>
  </si>
  <si>
    <t>Sequencing_SAV_RS_Reads_PF_M</t>
  </si>
  <si>
    <t>Sequencing_SAV_RunSummary_Reads PF (M)</t>
  </si>
  <si>
    <t>NEB - NEBNext Multiplex Oligos for Illumina (Dual Index Primers Set 4)</t>
  </si>
  <si>
    <t>NEB - Custom</t>
  </si>
  <si>
    <t>adj_ng_AVG</t>
  </si>
  <si>
    <t>Library Calculations adj_ng AVG</t>
  </si>
  <si>
    <t>Sample Quantitation (Intake or post-DNase treatment) ng/uL AVG</t>
  </si>
  <si>
    <t>Pooling_sample_number_clusters_required_MEDIAN</t>
  </si>
  <si>
    <t>Pooling # of clusters/sample per sample MEDIAN</t>
  </si>
  <si>
    <t>Final Pool_qPCR Date</t>
  </si>
  <si>
    <t>Error_Rate_Percent</t>
  </si>
  <si>
    <t>FFPE RNA (DSC does not recommend polyA enrichment for degraded samples)</t>
  </si>
  <si>
    <t>Takara - SMARTer RNA Unique Dual Index Kit – 96U</t>
  </si>
  <si>
    <t>adj_ng_MIN</t>
  </si>
  <si>
    <t>Library Calculations adj_ng MIN</t>
  </si>
  <si>
    <t>Sample Quantitation (Intake or post-DNase treatment) ng/uL MIN</t>
  </si>
  <si>
    <t>Pooling_sample_number_clusters_required_CV</t>
  </si>
  <si>
    <t>Pooling # of clusters/sample per sample CV</t>
  </si>
  <si>
    <t>Final Pool_qPCR File</t>
  </si>
  <si>
    <t>Sequencing_SAV_RS_Yield_Gbp</t>
  </si>
  <si>
    <t>Sequencing_SAV_RunSummary_Yield (Gbp)</t>
  </si>
  <si>
    <t>Error_Rate_35_cycle_Percent</t>
  </si>
  <si>
    <t>Takara - SMARTer DNA HT Dual Index Kit – 24N Index Primer Combinations</t>
  </si>
  <si>
    <t>adj_ng_MAX</t>
  </si>
  <si>
    <t>Library Calculations adj_ng MAX</t>
  </si>
  <si>
    <t>Sample Quantitation (Intake or post-DNase treatment) ng/uL MAX</t>
  </si>
  <si>
    <t>Pool_Dilution_Tech</t>
  </si>
  <si>
    <t>Pool Dilution Tech</t>
  </si>
  <si>
    <t>Final Pool_qPCR Kit</t>
  </si>
  <si>
    <t>Sequencing_SAV_RS_Cycles_Err_Rated</t>
  </si>
  <si>
    <t>Sequencing_SAV_RunSummary_Cycles Err Rated</t>
  </si>
  <si>
    <t>Error_Rate_75_cycle_Percent</t>
  </si>
  <si>
    <t>Takara - SMARTer DNA HT Dual Index Kit – 96N Set A</t>
  </si>
  <si>
    <t>adj_ng_MEDIAN</t>
  </si>
  <si>
    <t>Library Calculations adj_ng MEDIAN</t>
  </si>
  <si>
    <t>Sample Quantitation (Intake or post-DNase treatment) ng/uL MEDIAN</t>
  </si>
  <si>
    <t>Pool_Dilution_Date</t>
  </si>
  <si>
    <t>Pool Dilution Date</t>
  </si>
  <si>
    <t>Final Pool_qPCR Kit_lot</t>
  </si>
  <si>
    <t>Error_Rate_100_cycle_Percent</t>
  </si>
  <si>
    <t>Takara - SMARTer DNA HT Dual Index Kit – 96N Set B</t>
  </si>
  <si>
    <t>adj_ng_CV</t>
  </si>
  <si>
    <t>Library Calculations adj_ng CV</t>
  </si>
  <si>
    <t>Sample Quantitation (Intake or post-DNase treatment) ng/uL CV</t>
  </si>
  <si>
    <t>Pool_Dilution_PoolID</t>
  </si>
  <si>
    <t>Pool Dilution PoolID</t>
  </si>
  <si>
    <t>Final Pool_qPCR Kit_DSC_ID</t>
  </si>
  <si>
    <t>Sequencing_SAV_RS_Error_Rate_Percent</t>
  </si>
  <si>
    <t>Sequencing_SAV_RunSummary_Error Rate (%)</t>
  </si>
  <si>
    <t>Intensity_Cycle_1</t>
  </si>
  <si>
    <t>Takara - SMARTer DNA HT Dual Index Kit – 96N Set C</t>
  </si>
  <si>
    <t>Dilution_Factor</t>
  </si>
  <si>
    <t xml:space="preserve">Library dilution Dilution Factor </t>
  </si>
  <si>
    <t>Sample Quantitation (Intake or post-DNase treatment) ng AVG</t>
  </si>
  <si>
    <t>Pool_Dilution_Dilution_factor</t>
  </si>
  <si>
    <t>Pool Dilution dilution factor</t>
  </si>
  <si>
    <t>Final Pool_qPCR Dilution_factor</t>
  </si>
  <si>
    <t>Sequencing_SAV_RS_Error_Rate_35_cycle_Percent</t>
  </si>
  <si>
    <t>Sequencing_SAV_RunSummary_Error Rate 35 cycle (%)</t>
  </si>
  <si>
    <t>barcode-mismatches</t>
  </si>
  <si>
    <t>Takara - SMARTer DNA HT Dual Index Kit – 96N Set D</t>
  </si>
  <si>
    <t xml:space="preserve">Library dilution Dilution Volume </t>
  </si>
  <si>
    <t>Sample Quantitation (Intake or post-DNase treatment) ng MIN</t>
  </si>
  <si>
    <t>Pool_Dilution_TS_uL_added</t>
  </si>
  <si>
    <t>Pool Dilution top stock volume (uL) added</t>
  </si>
  <si>
    <t>Raw_AVG_nM</t>
  </si>
  <si>
    <t>Final Pool_qPCR Raw_avg_nM</t>
  </si>
  <si>
    <t>Sequencing_SAV_RS_Error_Rate_75_cycle_Percent</t>
  </si>
  <si>
    <t>Sequencing_SAV_RunSummary_Error Rate 75 cycle (%)</t>
  </si>
  <si>
    <t>use-bases-mask_Y,I,I,Y</t>
  </si>
  <si>
    <t>NuGen</t>
  </si>
  <si>
    <t>Library dilution Dilution Tech</t>
  </si>
  <si>
    <t>Sample Quantitation (Intake or post-DNase treatment) ng MAX</t>
  </si>
  <si>
    <t>Pool_Dilution_Water_uL_added</t>
  </si>
  <si>
    <t>Pool Dilution water volume (uL) added</t>
  </si>
  <si>
    <t>Size_bp</t>
  </si>
  <si>
    <t>Final Pool_qPCR Size</t>
  </si>
  <si>
    <t>Sequencing_SAV_RS_Error_Rate_100_cycle_Percent</t>
  </si>
  <si>
    <t>Sequencing_SAV_RunSummary_Error Rate 100 cycle (%)</t>
  </si>
  <si>
    <t>Clusters_Raw</t>
  </si>
  <si>
    <t>Library dilution Dilution Date</t>
  </si>
  <si>
    <t>Sample Quantitation (Intake or post-DNase treatment) ng MEDIAN</t>
  </si>
  <si>
    <t>Pool_Dilution_Notes</t>
  </si>
  <si>
    <t>Pool Dilution Notes</t>
  </si>
  <si>
    <t>Final Pool_qPCR Size_adj_nM</t>
  </si>
  <si>
    <t>Sequencing_SAV_RS_Intensity_Cycle_1</t>
  </si>
  <si>
    <t>Sequencing_SAV_RunSummary_Intensity Cycle 1</t>
  </si>
  <si>
    <t>ClustersPF</t>
  </si>
  <si>
    <t>Library dilution Tech</t>
  </si>
  <si>
    <t>Dilution_factor_AVG</t>
  </si>
  <si>
    <t>Library dilution Dilution Factor AVG</t>
  </si>
  <si>
    <t>Sample Quantitation (Intake or post-DNase treatment) ng CV</t>
  </si>
  <si>
    <t>Pool_Dilution_Bead_ratio</t>
  </si>
  <si>
    <t>Pool Dilution Bead ratio</t>
  </si>
  <si>
    <t>Final Pool_qPCR CV</t>
  </si>
  <si>
    <t>Sequencing_DEM_P_barcode-mismatches</t>
  </si>
  <si>
    <t>Sequencing_Demultiplexing_Parameters_barcode-mismatches</t>
  </si>
  <si>
    <t>Yield_MBases</t>
  </si>
  <si>
    <t>Library dilution Date</t>
  </si>
  <si>
    <t>Dilution_factor_MIN</t>
  </si>
  <si>
    <t>Library dilution Dilution Factor MIN</t>
  </si>
  <si>
    <t>QC_dilution_Agilent_nguL</t>
  </si>
  <si>
    <t>Dilution for Agilent instrumentation_Required conc.[ng/uL]</t>
  </si>
  <si>
    <t>Pool_Dilution_Gel_extraction_notes</t>
  </si>
  <si>
    <t>Pool Dilution Gel extraction notes</t>
  </si>
  <si>
    <t>Sequencing_DEM_P_use-bases-mask_Y,I,I,Y</t>
  </si>
  <si>
    <t>Sequencing_Demultiplexing_Parameters_use-bases-mask (Y*,I*,I*,Y*)</t>
  </si>
  <si>
    <t>Barcode_sequence_length</t>
  </si>
  <si>
    <t>Dilution_factor_MAX</t>
  </si>
  <si>
    <t>Library dilution Dilution Factor MAX</t>
  </si>
  <si>
    <t>RINe score Tech</t>
  </si>
  <si>
    <t>Pool_Dilution_Elution_Volume_uL</t>
  </si>
  <si>
    <t>Pool Dilution Elution Volme (uL)</t>
  </si>
  <si>
    <t>Sequencing_DEM_FCS_Clusters_Raw</t>
  </si>
  <si>
    <t>Sequencing_Demultiplexing_FCSummary_Clusters (Raw)</t>
  </si>
  <si>
    <t>Dilution_factor_MEDIAN</t>
  </si>
  <si>
    <t>Library dilution Dilution Factor MEDIAN</t>
  </si>
  <si>
    <t>RINe score Date</t>
  </si>
  <si>
    <t>Pool_Dilution_recleanedPool_PoolID</t>
  </si>
  <si>
    <t>Pool Dilution Recleaned PoolID</t>
  </si>
  <si>
    <t>Sequencing_DEM_FCS_ClustersPF</t>
  </si>
  <si>
    <t>Sequencing_Demultiplexing_FCSummary_Clusters(PF)</t>
  </si>
  <si>
    <t>Percent_of_the_lane</t>
  </si>
  <si>
    <t>Dilution_factor_CV</t>
  </si>
  <si>
    <t>Library dilution Dilution Factor CV</t>
  </si>
  <si>
    <t>RINe score File</t>
  </si>
  <si>
    <t>First_pass_RunID</t>
  </si>
  <si>
    <t>First-pass sequencing/ Index sequencing RunID</t>
  </si>
  <si>
    <t>Sequencing_DEM_FCS_Yield_MBases</t>
  </si>
  <si>
    <t>Sequencing_Demultiplexing_FCSummary_Yield (MBases)</t>
  </si>
  <si>
    <t>Percent_Perfect_barcode</t>
  </si>
  <si>
    <t>expected_nM_AVG</t>
  </si>
  <si>
    <t>Expected nM after dilution AVG</t>
  </si>
  <si>
    <t>RINe score Kit</t>
  </si>
  <si>
    <t>First_pass_total_number_PF_Clusters</t>
  </si>
  <si>
    <t>First-pass sequencing/ Index sequencing Total number of PF clusters</t>
  </si>
  <si>
    <t>Sequencing_DEM_PS_Barcode_sequence_length</t>
  </si>
  <si>
    <t>Sequencing_Demultiplexing_ProjectSummary_Barcode sequence length</t>
  </si>
  <si>
    <t>Percent_One_mismatch_barcode</t>
  </si>
  <si>
    <t>expected_nM_MIN</t>
  </si>
  <si>
    <t>Expected nM after dilution MIN</t>
  </si>
  <si>
    <t>RINe score Instrument</t>
  </si>
  <si>
    <t>First-pass sequencing/ Index sequencing PF_Clusters AVG</t>
  </si>
  <si>
    <t>Sequencing_DEM_PS_PF_Clusters_AVG</t>
  </si>
  <si>
    <t>Sequencing_Demultiplexing_ProjectSummary_PF Clusters_AVG</t>
  </si>
  <si>
    <t>Yield_Mbases</t>
  </si>
  <si>
    <t>expected_nM_MAX</t>
  </si>
  <si>
    <t>Expected nM after dilution MAX</t>
  </si>
  <si>
    <t>RINe score Dilution factor_AVG</t>
  </si>
  <si>
    <t>First-pass sequencing/ Index sequencing PF_Clusters MIN</t>
  </si>
  <si>
    <t>Sequencing_DEM_PS_PF_Clusters_MIN</t>
  </si>
  <si>
    <t>Sequencing_Demultiplexing_ProjectSummary_PF Clusters_MIN</t>
  </si>
  <si>
    <t>Percent_PF_Clusters</t>
  </si>
  <si>
    <t>expected_nM_MEDIAN</t>
  </si>
  <si>
    <t>Expected nM after dilution MEDIAN</t>
  </si>
  <si>
    <t>RINe score Dilution factor_MIN</t>
  </si>
  <si>
    <t>First-pass sequencing/ Index sequencing PF_Clusters MAX</t>
  </si>
  <si>
    <t>Sequencing_DEM_PS_PF_Clusters_MAX</t>
  </si>
  <si>
    <t>Sequencing_Demultiplexing_ProjectSummary_PF Clusters_MAX</t>
  </si>
  <si>
    <t>Percent_above_Q30_bases</t>
  </si>
  <si>
    <t>expected_nM_CV</t>
  </si>
  <si>
    <t>Expected nM after dilution CV</t>
  </si>
  <si>
    <t>RINe score Dilution factor_MAX</t>
  </si>
  <si>
    <t>First-pass sequencing/ Index sequencing PF_Clusters MEDIAN</t>
  </si>
  <si>
    <t>Sequencing_DEM_PS_PF_Clusters_MEDIAN</t>
  </si>
  <si>
    <t>Sequencing_Demultiplexing_ProjectSummary_PF Clusters_MEDIAN</t>
  </si>
  <si>
    <t>Mean_Quality_Score</t>
  </si>
  <si>
    <t>uL_remaining_TS_postD_AVG</t>
  </si>
  <si>
    <t>Library Top Stock volume (uL) remaining after dilution AVG</t>
  </si>
  <si>
    <t>RINe score Dilution factor_MEDIAN</t>
  </si>
  <si>
    <t>First-pass sequencing/ Index sequencing PF_Clusters CV</t>
  </si>
  <si>
    <t>Sequencing_DEM_PS_PF_Clusters_CV</t>
  </si>
  <si>
    <t>Sequencing_Demultiplexing_ProjectSummary_PF Clusters_CV</t>
  </si>
  <si>
    <t>uL_remaining_TS_postD_MIN</t>
  </si>
  <si>
    <t>Library Top Stock volume (uL) remaining after dilution MIN</t>
  </si>
  <si>
    <t>RINe score Dilution factor_CV</t>
  </si>
  <si>
    <t>First-pass sequencing/ Index sequencing Target AVG</t>
  </si>
  <si>
    <t>Sequencing_DEM_PS_Percent_of_the_lane_AVG</t>
  </si>
  <si>
    <t>Sequencing_Demultiplexing_ProjectSummary_% of the lane_AVG</t>
  </si>
  <si>
    <t>KYLE --&gt;</t>
  </si>
  <si>
    <t>Library Prep Chemistry</t>
  </si>
  <si>
    <t>uL_remaining_TS_postD_MAX</t>
  </si>
  <si>
    <t>Library Top Stock volume (uL) remaining after dilution MAX</t>
  </si>
  <si>
    <t>RINe_AVG</t>
  </si>
  <si>
    <t>RINe score RINe AVG</t>
  </si>
  <si>
    <t>First-pass sequencing/ Index sequencing Target MIN</t>
  </si>
  <si>
    <t>Sequencing_DEM_PS_Percent_of_the_lane_MIN</t>
  </si>
  <si>
    <t>Sequencing_Demultiplexing_ProjectSummary_% of the lane_MIN</t>
  </si>
  <si>
    <t>uL_remaining_TS_postD_MEDIAN</t>
  </si>
  <si>
    <t>Library Top Stock volume (uL) remaining after dilution MEDIAN</t>
  </si>
  <si>
    <t>RINe_MIN</t>
  </si>
  <si>
    <t>RINe score RINe MIN</t>
  </si>
  <si>
    <t>First-pass sequencing/ Index sequencing Target MAX</t>
  </si>
  <si>
    <t>Sequencing_DEM_PS_Percent_of_the_lane_MAX</t>
  </si>
  <si>
    <t>Sequencing_Demultiplexing_ProjectSummary_% of the lane_MAX</t>
  </si>
  <si>
    <t>I agree to your best recommendation</t>
  </si>
  <si>
    <t>uL_remaining_TS_postD_CV</t>
  </si>
  <si>
    <t>Library Top Stock volume (uL) remaining after dilution CV</t>
  </si>
  <si>
    <t>RINe_MAX</t>
  </si>
  <si>
    <t>RINe score RINe MAX</t>
  </si>
  <si>
    <t>First-pass sequencing/ Index sequencing Target MEDIAN</t>
  </si>
  <si>
    <t>Sequencing_DEM_PS_Percent_of_the_lane_MEDIAN</t>
  </si>
  <si>
    <t>Sequencing_Demultiplexing_ProjectSummary_% of the lane_MEDIAN</t>
  </si>
  <si>
    <t>Library Dilution Quantitation Tech</t>
  </si>
  <si>
    <t>RINe_MEDIAN</t>
  </si>
  <si>
    <t>RINe score RINe MEDIAN</t>
  </si>
  <si>
    <t>First-pass sequencing/ Index sequencing Target CV</t>
  </si>
  <si>
    <t>Sequencing_DEM_PS_Percent_of_the_lane_CV</t>
  </si>
  <si>
    <t>Sequencing_Demultiplexing_ProjectSummary_% of the lane_CV</t>
  </si>
  <si>
    <t>16S rRNA metagenomics (Specify region in 'Additional Instructions')</t>
  </si>
  <si>
    <t>Library Dilution Quantitation Date</t>
  </si>
  <si>
    <t>RINe_CV</t>
  </si>
  <si>
    <t>RINe score RINe CV</t>
  </si>
  <si>
    <t>First-pass sequencing/ Index sequencing Off-target AVG</t>
  </si>
  <si>
    <t>Sequencing_DEM_PS_Percent_Perfect_barcode_AVG</t>
  </si>
  <si>
    <t>Sequencing_Demultiplexing_ProjectSummary_% Perfect barcode_AVG</t>
  </si>
  <si>
    <t>NEB: NEBNext Ultra II Directional RNA</t>
  </si>
  <si>
    <t>Library Dilution Quantitation File</t>
  </si>
  <si>
    <t>28S_18S_AVG</t>
  </si>
  <si>
    <t>RINe score 28S/18S AVG</t>
  </si>
  <si>
    <t>First-pass sequencing/ Index sequencing Off-target MIN</t>
  </si>
  <si>
    <t>Sequencing_DEM_PS_Percent_Perfect_barcode_MIN</t>
  </si>
  <si>
    <t>Sequencing_Demultiplexing_ProjectSummary_% Perfect barcode_MIN</t>
  </si>
  <si>
    <t>NEB: NEBNext Ultra II Directional RNA-DSC Modified Protocol</t>
  </si>
  <si>
    <t>Library Dilution Quantitation Kit</t>
  </si>
  <si>
    <t>28S_18S_MIN</t>
  </si>
  <si>
    <t>RINe score 28S/18S MIN</t>
  </si>
  <si>
    <t>First-pass sequencing/ Index sequencing Off-target MAX</t>
  </si>
  <si>
    <t>Sequencing_DEM_PS_Percent_Perfect_barcode_MAX</t>
  </si>
  <si>
    <t>Sequencing_Demultiplexing_ProjectSummary_% Perfect barcode_MAX</t>
  </si>
  <si>
    <t>NEB: NEBNext Ultra II Directional for FFPE</t>
  </si>
  <si>
    <t>Library Dilution Quantitation Instrument</t>
  </si>
  <si>
    <t>28S_18S_MAX</t>
  </si>
  <si>
    <t>RINe score 28S/18S MAX</t>
  </si>
  <si>
    <t>First-pass sequencing/ Index sequencing Off-target MEDIAN</t>
  </si>
  <si>
    <t>Sequencing_DEM_PS_Percent_Perfect_barcode_MEDIAN</t>
  </si>
  <si>
    <t>Sequencing_Demultiplexing_ProjectSummary_% Perfect barcode_MEDIAN</t>
  </si>
  <si>
    <t>NEB: NEBNext rRNA-Dep + SMARTer Stranded</t>
  </si>
  <si>
    <t>Library Dilution Quantitation Dilution_factor</t>
  </si>
  <si>
    <t>28S_18S_MEDIAN</t>
  </si>
  <si>
    <t>RINe score 28S/18S MEDIAN</t>
  </si>
  <si>
    <t>First-pass sequencing/ Index sequencing Off-target CV</t>
  </si>
  <si>
    <t>Sequencing_DEM_PS_Percent_Perfect_barcode_CV</t>
  </si>
  <si>
    <t>Sequencing_Demultiplexing_ProjectSummary_% Perfect barcode_CV</t>
  </si>
  <si>
    <t>NEB: NEBNext rRNA-Dep + SMARTer Univ Low</t>
  </si>
  <si>
    <t>Library Dilution Quantitation Volume</t>
  </si>
  <si>
    <t>28S_18S_CV</t>
  </si>
  <si>
    <t>RINe score 28S/18S CV</t>
  </si>
  <si>
    <t>First-pass sequencing/ Index sequencing "Clusters/uL" AVG</t>
  </si>
  <si>
    <t>Sequencing_DEM_PS_Percent_One_mismatch_barcode_AVG</t>
  </si>
  <si>
    <t>Sequencing_Demultiplexing_ProjectSummary_% One mismatch barcode_AVG</t>
  </si>
  <si>
    <t>NEB: NEB NEBNext Small RNA</t>
  </si>
  <si>
    <t>Library Dilution Quantitation Reps</t>
  </si>
  <si>
    <t>pguL_AVG</t>
  </si>
  <si>
    <t>RINe score pg/uL AVG</t>
  </si>
  <si>
    <t>First-pass sequencing/ Index sequencing "Clusters/uL" MIN</t>
  </si>
  <si>
    <t>Sequencing_DEM_PS_Percent_One_mismatch_barcode_MIN</t>
  </si>
  <si>
    <t>Sequencing_Demultiplexing_ProjectSummary_% One mismatch barcode_MIN</t>
  </si>
  <si>
    <t>NEB: NEBNext FFPE + NEBNext Ultra II DNA</t>
  </si>
  <si>
    <t>Library Dilution Quantitation Reads/Rep</t>
  </si>
  <si>
    <t>pguL_MIN</t>
  </si>
  <si>
    <t>RINe score pg/uL MIN</t>
  </si>
  <si>
    <t>First-pass sequencing/ Index sequencing "Clusters/uL" MAX</t>
  </si>
  <si>
    <t>Sequencing_DEM_PS_Percent_One_mismatch_barcode_MAX</t>
  </si>
  <si>
    <t>Sequencing_Demultiplexing_ProjectSummary_% One mismatch barcode_MAX</t>
  </si>
  <si>
    <t>NEB: NEBNext Ultra II DNA for ChIP</t>
  </si>
  <si>
    <t>Library Dilution Quantitation ng/uL AVG</t>
  </si>
  <si>
    <t>pguL_MAX</t>
  </si>
  <si>
    <t>RINe score pg/uL MAX</t>
  </si>
  <si>
    <t>First-pass sequencing/ Index sequencing "Clusters/uL" MEDIAN</t>
  </si>
  <si>
    <t>Sequencing_DEM_PS_Percent_One_mismatch_barcode_MEDIAN</t>
  </si>
  <si>
    <t>Sequencing_Demultiplexing_ProjectSummary_% One mismatch barcode_MEDIAN</t>
  </si>
  <si>
    <t>NEB: NEBNext Ultra II DNA</t>
  </si>
  <si>
    <t>Library Dilution Quantitation ng/uL MIN</t>
  </si>
  <si>
    <t>pguL_MEDIAN</t>
  </si>
  <si>
    <t>RINe score pg/uL MEDIAN</t>
  </si>
  <si>
    <t>First-pass sequencing/ Index sequencing "Clusters/uL" CV</t>
  </si>
  <si>
    <t>Sequencing_DEM_PS_Percent_One_mismatch_barcode_CV</t>
  </si>
  <si>
    <t>Sequencing_Demultiplexing_ProjectSummary_% One mismatch barcode_CV</t>
  </si>
  <si>
    <t>EpiMark Methylated DNA + NEBNext Ultra II DNA</t>
  </si>
  <si>
    <t>Library Dilution Quantitation ng/uL MAX</t>
  </si>
  <si>
    <t>pguL_CV</t>
  </si>
  <si>
    <t>RINe score pg/uL CV</t>
  </si>
  <si>
    <t>RE_Pooling Tech</t>
  </si>
  <si>
    <t>Sequencing_DEM_PS_Yield_Mbases_AVG</t>
  </si>
  <si>
    <t>Sequencing_Demultiplexing_ProjectSummary_Yield (Mbases)_AVG</t>
  </si>
  <si>
    <t>Library Dilution Quantitation ng/uL MEDIAN</t>
  </si>
  <si>
    <t>RIN score Tech</t>
  </si>
  <si>
    <t>RE_Pooling Project ID</t>
  </si>
  <si>
    <t>_ProjectID</t>
  </si>
  <si>
    <t>Sequencing_DEM_PS_Yield_Mbases_MIN</t>
  </si>
  <si>
    <t>Sequencing_Demultiplexing_ProjectSummary_Yield (Mbases)_MIN</t>
  </si>
  <si>
    <t>TruSeq Stranded mRNA-DSC modified Protocol</t>
  </si>
  <si>
    <t>Library Dilution Quantitation ng/uL CV</t>
  </si>
  <si>
    <t>RIN score Date</t>
  </si>
  <si>
    <t>RE_Pooling Date</t>
  </si>
  <si>
    <t>_Date</t>
  </si>
  <si>
    <t>Sequencing_DEM_PS_Yield_Mbases_MAX</t>
  </si>
  <si>
    <t>Sequencing_Demultiplexing_ProjectSummary_Yield (Mbases)_MAX</t>
  </si>
  <si>
    <t>Library Dilution Quantitation ng AVG</t>
  </si>
  <si>
    <t>RIN score File</t>
  </si>
  <si>
    <t>RE_Pooling Top Stock PoolID</t>
  </si>
  <si>
    <t>_TS_PoolID</t>
  </si>
  <si>
    <t>Sequencing_DEM_PS_Yield_Mbases_MEDIAN</t>
  </si>
  <si>
    <t>Sequencing_Demultiplexing_ProjectSummary_Yield (Mbases)_MEDIAN</t>
  </si>
  <si>
    <t>Library Dilution Quantitation ng MIN</t>
  </si>
  <si>
    <t>RIN score Kit</t>
  </si>
  <si>
    <t>RE_Pooling Notes</t>
  </si>
  <si>
    <t>_Notes</t>
  </si>
  <si>
    <t>Sequencing_DEM_PS_Yield_Mbases_CV</t>
  </si>
  <si>
    <t>Sequencing_Demultiplexing_ProjectSummary_Yield (Mbases)_CV</t>
  </si>
  <si>
    <t>Library Dilution Quantitation ng MAX</t>
  </si>
  <si>
    <t>RIN score Instrument</t>
  </si>
  <si>
    <t>RE_Pooling Final target nM for pool</t>
  </si>
  <si>
    <t>_pool_Target_final_nM</t>
  </si>
  <si>
    <t>Sequencing_DEM_PS_Percent_PF_Clusters_AVG</t>
  </si>
  <si>
    <t>Sequencing_Demultiplexing_ProjectSummary_% PF Clusters_AVG</t>
  </si>
  <si>
    <t>Library Dilution Quantitation ng MEDIAN</t>
  </si>
  <si>
    <t>RIN score Dilution factor_AVG</t>
  </si>
  <si>
    <t>RE_Pooling Final target volume for pool</t>
  </si>
  <si>
    <t>_pool_Target_final_volume</t>
  </si>
  <si>
    <t>Sequencing_DEM_PS_Percent_PF_Clusters_MIN</t>
  </si>
  <si>
    <t>Sequencing_Demultiplexing_ProjectSummary_% PF Clusters_MIN</t>
  </si>
  <si>
    <t>Library Dilution Quantitation ng CV</t>
  </si>
  <si>
    <t>RIN score Dilution factor_MIN</t>
  </si>
  <si>
    <t>RE_Pooling Final minimum fmoles in pool</t>
  </si>
  <si>
    <t>_pool_Minimum_fmoles</t>
  </si>
  <si>
    <t>Sequencing_DEM_PS_Percent_PF_Clusters_MAX</t>
  </si>
  <si>
    <t>Sequencing_Demultiplexing_ProjectSummary_% PF Clusters_MAX</t>
  </si>
  <si>
    <t>Library dilution calculations adj_ng/uL AVG</t>
  </si>
  <si>
    <t>RIN score Dilution factor_MAX</t>
  </si>
  <si>
    <t>RE_Pooling Final target fmoles in top stock pool</t>
  </si>
  <si>
    <t>_pool_Target_top_stock_fmoles</t>
  </si>
  <si>
    <t>Sequencing_DEM_PS_Percent_PF_Clusters_MEDIAN</t>
  </si>
  <si>
    <t>Sequencing_Demultiplexing_ProjectSummary_% PF Clusters_MEDIAN</t>
  </si>
  <si>
    <t>Library dilution calculations adj_ng/uL MIN</t>
  </si>
  <si>
    <t>RIN score Dilution factor_MEDIAN</t>
  </si>
  <si>
    <t>RE_Pooling Total number of samples in pool</t>
  </si>
  <si>
    <t>_pool_Total_number_samples_inPool</t>
  </si>
  <si>
    <t>Sequencing_DEM_PS_Percent_PF_Clusters_CV</t>
  </si>
  <si>
    <t>Sequencing_Demultiplexing_ProjectSummary_% PF Clusters_CV</t>
  </si>
  <si>
    <t>Library dilution calculations adj_ng/uL MAX</t>
  </si>
  <si>
    <t>RIN score Dilution factor_CV</t>
  </si>
  <si>
    <t>RE_Pooling Number of clusters (M) per samples</t>
  </si>
  <si>
    <t>_pool_number_clusters_perSample_inPool</t>
  </si>
  <si>
    <t>Sequencing_DEM_PS_Percent_above_Q30_bases_AVG</t>
  </si>
  <si>
    <t>Sequencing_Demultiplexing_ProjectSummary_% &gt;= Q30 bases_AVG</t>
  </si>
  <si>
    <t>Library dilution calculations adj_ng/uL MEDIAN</t>
  </si>
  <si>
    <t>RIN_AVG</t>
  </si>
  <si>
    <t>RIN score RIN AVG</t>
  </si>
  <si>
    <t>RE_Pooling Target number of clusters (M) required in data output</t>
  </si>
  <si>
    <t>_pool_Target_number_clusters_run</t>
  </si>
  <si>
    <t>Sequencing_DEM_PS_Percent_above_Q30_bases_MIN</t>
  </si>
  <si>
    <t>Sequencing_Demultiplexing_ProjectSummary_% &gt;= Q30 bases_MIN</t>
  </si>
  <si>
    <t>Library dilution calculations adj_ng/uL CV</t>
  </si>
  <si>
    <t>RIN_MIN</t>
  </si>
  <si>
    <t>RIN score RIN MIN</t>
  </si>
  <si>
    <t>RE_Pooling Total fmoles in pool</t>
  </si>
  <si>
    <t>_pool_Total_fmoles_inPool</t>
  </si>
  <si>
    <t>Sequencing_DEM_PS_Percent_above_Q30_bases_MAX</t>
  </si>
  <si>
    <t>Sequencing_Demultiplexing_ProjectSummary_% &gt;= Q30 bases_MAX</t>
  </si>
  <si>
    <t>uL_remaining_Dil_postQ_AVG</t>
  </si>
  <si>
    <t>Library dilution calculations Remaining total volume (uL) after Quantitation AVG</t>
  </si>
  <si>
    <t>RIN_MAX</t>
  </si>
  <si>
    <t>RIN score RIN MAX</t>
  </si>
  <si>
    <t>RE_Pooling Final pool volume (uL)</t>
  </si>
  <si>
    <t>_pool_Total_uL_inPool</t>
  </si>
  <si>
    <t>Sequencing_DEM_PS_Percent_above_Q30_bases_MEDIAN</t>
  </si>
  <si>
    <t>Sequencing_Demultiplexing_ProjectSummary_% &gt;= Q30 bases_MEDIAN</t>
  </si>
  <si>
    <t>uL_remaining_Dil_postQ_MIN</t>
  </si>
  <si>
    <t>Library dilution calculations Remaining total volume (uL) after Quantitation MIN</t>
  </si>
  <si>
    <t>RIN_MEDIAN</t>
  </si>
  <si>
    <t>RIN score RIN MEDIAN</t>
  </si>
  <si>
    <t>RE_Pooling Final pool Molarity (nM)</t>
  </si>
  <si>
    <t>_pool_Total_nM_inPool</t>
  </si>
  <si>
    <t>Sequencing_DEM_PS_Percent_above_Q30_bases_CV</t>
  </si>
  <si>
    <t>Sequencing_Demultiplexing_ProjectSummary_% &gt;= Q30 bases_CV</t>
  </si>
  <si>
    <t>uL_remaining_Dil_postQ_MAX</t>
  </si>
  <si>
    <t>Library dilution calculations Remaining total volume (uL) after Quantitation MAX</t>
  </si>
  <si>
    <t>RIN_CV</t>
  </si>
  <si>
    <t>RIN score RIN CV</t>
  </si>
  <si>
    <t>RE_Pooling volume (uL) added per sample AVG</t>
  </si>
  <si>
    <t>_sample_uL_added_AVG</t>
  </si>
  <si>
    <t>Sequencing_DEM_PS_Mean_Quality_Score_AVG</t>
  </si>
  <si>
    <t>Sequencing_Demultiplexing_ProjectSummary_Mean Quality Score_AVG</t>
  </si>
  <si>
    <t>uL_remaining_Dil_postQ_MEDIAN</t>
  </si>
  <si>
    <t>Library dilution calculations Remaining total volume (uL) after Quantitation MEDIAN</t>
  </si>
  <si>
    <t>RIN score 28S/18S AVG</t>
  </si>
  <si>
    <t>RE_Pooling volume (uL) added per sample MIN</t>
  </si>
  <si>
    <t>_sample_uL_added_MIN</t>
  </si>
  <si>
    <t>Sequencing_DEM_PS_Mean_Quality_Score_MIN</t>
  </si>
  <si>
    <t>Sequencing_Demultiplexing_ProjectSummary_Mean Quality Score_MIN</t>
  </si>
  <si>
    <t>uL_remaining_Dil_postQ_CV</t>
  </si>
  <si>
    <t>Library dilution calculations Remaining total volume (uL) after Quantitation CV</t>
  </si>
  <si>
    <t>RIN score 28S/18S MIN</t>
  </si>
  <si>
    <t>RE_Pooling volume (uL) added per sample MAX</t>
  </si>
  <si>
    <t>_sample_uL_added_MAX</t>
  </si>
  <si>
    <t>Sequencing_DEM_PS_Mean_Quality_Score_MAX</t>
  </si>
  <si>
    <t>Sequencing_Demultiplexing_ProjectSummary_Mean Quality Score_MAX</t>
  </si>
  <si>
    <t>Library dilution calculations nM AVG</t>
  </si>
  <si>
    <t>RIN score 28S/18S MAX</t>
  </si>
  <si>
    <t>RE_Pooling volume (uL) added per sample MEDIAN</t>
  </si>
  <si>
    <t>_sample_uL_added_MEDIAN</t>
  </si>
  <si>
    <t>Sequencing_DEM_PS_Mean_Quality_Score_MEDIAN</t>
  </si>
  <si>
    <t>Sequencing_Demultiplexing_ProjectSummary_Mean Quality Score_MEDIAN</t>
  </si>
  <si>
    <t>Library dilution calculations nM MIN</t>
  </si>
  <si>
    <t>RIN score 28S/18S MEDIAN</t>
  </si>
  <si>
    <t>RE_Pooling volume (uL) added per sample CV</t>
  </si>
  <si>
    <t>_sample_uL_added_CV</t>
  </si>
  <si>
    <t>Sequencing_DEM_PS_Mean_Quality_Score_CV</t>
  </si>
  <si>
    <t>Sequencing_Demultiplexing_ProjectSummary_Mean Quality Score_CV</t>
  </si>
  <si>
    <t>Library dilution calculations nM MAX</t>
  </si>
  <si>
    <t>RIN score 28S/18S CV</t>
  </si>
  <si>
    <t>RE_Pooling Dilution factor per sample AVG</t>
  </si>
  <si>
    <t>_sample_dilution_factor_AVG</t>
  </si>
  <si>
    <t>Library dilution calculations nM MEDIAN</t>
  </si>
  <si>
    <t>RIN score pg/uL AVG</t>
  </si>
  <si>
    <t>RE_Pooling Dilution factor per sample MIN</t>
  </si>
  <si>
    <t>_sample_dilution_factor_MIN</t>
  </si>
  <si>
    <t>Library dilution calculations nM CV</t>
  </si>
  <si>
    <t>RIN score pg/uL MIN</t>
  </si>
  <si>
    <t>RE_Pooling Dilution factor per sample MAX</t>
  </si>
  <si>
    <t>_sample_dilution_factor_MAX</t>
  </si>
  <si>
    <t>Library dilution calculations adj_ng AVG</t>
  </si>
  <si>
    <t>RIN score pg/uL MAX</t>
  </si>
  <si>
    <t>RE_Pooling Dilution factor per sample MEDIAN</t>
  </si>
  <si>
    <t>_sample_dilution_factor_MEDIAN</t>
  </si>
  <si>
    <t>Library dilution calculations adj_ng MIN</t>
  </si>
  <si>
    <t>RIN score pg/uL MEDIAN</t>
  </si>
  <si>
    <t>RE_Pooling Dilution factor per sample CV</t>
  </si>
  <si>
    <t>_sample_dilution_factor_CV</t>
  </si>
  <si>
    <t>Library dilution calculations adj_ng MAX</t>
  </si>
  <si>
    <t>RIN score pg/uL CV</t>
  </si>
  <si>
    <t>RE_Pooling nM per sample AVG</t>
  </si>
  <si>
    <t>_sample_nM_AVG</t>
  </si>
  <si>
    <t>Library dilution calculations adj_ng MEDIAN</t>
  </si>
  <si>
    <t>Pre-prep Summary ng/uL AVG</t>
  </si>
  <si>
    <t>RE_Pooling nM per sample MIN</t>
  </si>
  <si>
    <t>_sample_nM_MIN</t>
  </si>
  <si>
    <t>Library dilution calculations adj_ng CV</t>
  </si>
  <si>
    <t>Pre-prep Summary ng/uL MIN</t>
  </si>
  <si>
    <t>RE_Pooling nM per sample MAX</t>
  </si>
  <si>
    <t>_sample_nM_MAX</t>
  </si>
  <si>
    <t>Library Sizing TapeStation Tech</t>
  </si>
  <si>
    <t>Pre-prep Summary ng/uL MAX</t>
  </si>
  <si>
    <t>RE_Pooling nM per sample MEDIAN</t>
  </si>
  <si>
    <t>_sample_nM_MEDIAN</t>
  </si>
  <si>
    <t>Library Sizing TapeStation Date</t>
  </si>
  <si>
    <t>Pre-prep Summary ng/uL MEDIAN</t>
  </si>
  <si>
    <t>RE_Pooling nM per sample CV</t>
  </si>
  <si>
    <t>_sample_nM_CV</t>
  </si>
  <si>
    <t>Library Sizing TapeStation File</t>
  </si>
  <si>
    <t>Pre-prep Summary ng/uL CV</t>
  </si>
  <si>
    <t>RE_Pooling Proportion of pool per sample AVG</t>
  </si>
  <si>
    <t>_sample_pooling_proportion_AVG</t>
  </si>
  <si>
    <t>Library Sizing TapeStation Dilution_factor</t>
  </si>
  <si>
    <t>Pre-prep Summary ng AVG</t>
  </si>
  <si>
    <t>RE_Pooling Proportion of pool per sample MIN</t>
  </si>
  <si>
    <t>_sample_pooling_proportion_MIN</t>
  </si>
  <si>
    <t>Library Sizing TapeStation Kit</t>
  </si>
  <si>
    <t>Pre-prep Summary ng MIN</t>
  </si>
  <si>
    <t>RE_Pooling Proportion of pool per sample MAX</t>
  </si>
  <si>
    <t>_sample_pooling_proportion_MAX</t>
  </si>
  <si>
    <t>Library Sizing TapeStation Instrument</t>
  </si>
  <si>
    <t>Pre-prep Summary ng MAX</t>
  </si>
  <si>
    <t>RE_Pooling Proportion of pool per sample MEDIAN</t>
  </si>
  <si>
    <t>_sample_pooling_proportion_MEDIAN</t>
  </si>
  <si>
    <t>Library Sizing TapeStation From_[bp]</t>
  </si>
  <si>
    <t>Pre-prep Summary ng MEDIAN</t>
  </si>
  <si>
    <t>RE_Pooling Proportion of pool per sample CV</t>
  </si>
  <si>
    <t>_sample_pooling_proportion_CV</t>
  </si>
  <si>
    <t>Library Sizing TapeStation To_[bp]</t>
  </si>
  <si>
    <t>Pre-prep Summary ng CV</t>
  </si>
  <si>
    <t>RE_Pooling fmoles added per sample AVG</t>
  </si>
  <si>
    <t>_sample_fmoles_added_AVG</t>
  </si>
  <si>
    <t>Average_Size_bp_AVG</t>
  </si>
  <si>
    <t>Library Sizing TapeStation Average_Size_[bp] AVG</t>
  </si>
  <si>
    <t>uL_remaining_AVG</t>
  </si>
  <si>
    <t>Pre-prep Summary Vol_remaining AVG</t>
  </si>
  <si>
    <t>RE_Pooling fmoles added per sample MIN</t>
  </si>
  <si>
    <t>_sample_fmoles_added_MIN</t>
  </si>
  <si>
    <t>Average_Size_bp_MIN</t>
  </si>
  <si>
    <t>Library Sizing TapeStation Average_Size_[bp] MIN</t>
  </si>
  <si>
    <t>uL_remaining_MIN</t>
  </si>
  <si>
    <t>Pre-prep Summary Vol_remaining MIN</t>
  </si>
  <si>
    <t>RE_Pooling fmoles added per sample MAX</t>
  </si>
  <si>
    <t>_sample_fmoles_added_MAX</t>
  </si>
  <si>
    <t>Average_Size_bp_MAX</t>
  </si>
  <si>
    <t>Library Sizing TapeStation Average_Size_[bp] MAX</t>
  </si>
  <si>
    <t>uL_remaining_MAX</t>
  </si>
  <si>
    <t>Pre-prep Summary Vol_remaining MAX</t>
  </si>
  <si>
    <t>RE_Pooling fmoles added per sample MEDIAN</t>
  </si>
  <si>
    <t>_sample_fmoles_added_MEDIAN</t>
  </si>
  <si>
    <t>Average_Size_bp_MEDIAN</t>
  </si>
  <si>
    <t>Library Sizing TapeStation Average_Size_[bp] MEDIAN</t>
  </si>
  <si>
    <t>uL_remaining_MEDIAN</t>
  </si>
  <si>
    <t>Pre-prep Summary Vol_remaining MEDIAN</t>
  </si>
  <si>
    <t>RE_Pooling fmoles added per sample CV</t>
  </si>
  <si>
    <t>_sample_fmoles_added_CV</t>
  </si>
  <si>
    <t>Average_Size_bp_CV</t>
  </si>
  <si>
    <t>Library Sizing TapeStation Average_Size_[bp] CV</t>
  </si>
  <si>
    <t>uL_remaining_CV</t>
  </si>
  <si>
    <t>Pre-prep Summary Vol_remaining CV</t>
  </si>
  <si>
    <t>RE_Pooling # of clusters/sample per sample AVG</t>
  </si>
  <si>
    <t>_sample_number_clusters_required_AVG</t>
  </si>
  <si>
    <t>Conc_pguL_AVG</t>
  </si>
  <si>
    <t>Library Sizing TapeStation Conc._[pg/uL] AVG</t>
  </si>
  <si>
    <t>Library Preparation Tech</t>
  </si>
  <si>
    <t>RE_Pooling # of clusters/sample per sample MIN</t>
  </si>
  <si>
    <t>_sample_number_clusters_required_MIN</t>
  </si>
  <si>
    <t>Conc_pguL_MIN</t>
  </si>
  <si>
    <t>Library Sizing TapeStation Conc._[pg/uL] MIN</t>
  </si>
  <si>
    <t>Library Preparation Start Date</t>
  </si>
  <si>
    <t>RE_Pooling # of clusters/sample per sample MAX</t>
  </si>
  <si>
    <t>_sample_number_clusters_required_MAX</t>
  </si>
  <si>
    <t>Conc_pguL_MAX</t>
  </si>
  <si>
    <t>Library Sizing TapeStation Conc._[pg/uL] MAX</t>
  </si>
  <si>
    <t>Library Preparation Kit_name</t>
  </si>
  <si>
    <t>RE_Pooling # of clusters/sample per sample MEDIAN</t>
  </si>
  <si>
    <t>_sample_number_clusters_required_MEDIAN</t>
  </si>
  <si>
    <t>Conc_pguL_MEDIAN</t>
  </si>
  <si>
    <t>Library Sizing TapeStation Conc._[pg/uL] MEDIAN</t>
  </si>
  <si>
    <t>Library Preparation Kit_lot</t>
  </si>
  <si>
    <t>RE_Pooling # of clusters/sample per sample CV</t>
  </si>
  <si>
    <t>_sample_number_clusters_required_CV</t>
  </si>
  <si>
    <t>Conc_pguL_CV</t>
  </si>
  <si>
    <t>Library Sizing TapeStation Conc._[pg/uL] CV</t>
  </si>
  <si>
    <t>Library Preparation Protocol_version</t>
  </si>
  <si>
    <t>RE-Pool Dilution Tech</t>
  </si>
  <si>
    <t>_Dilution_Tech</t>
  </si>
  <si>
    <t>Region_Molarity_pmolL_AVG</t>
  </si>
  <si>
    <t>Library Sizing TapeStation Region_Molarity [pmol/l] AVG</t>
  </si>
  <si>
    <t>Library Preparation Input_dilution_factor</t>
  </si>
  <si>
    <t>RE-Pool Dilution Date</t>
  </si>
  <si>
    <t>_Dilution_Date</t>
  </si>
  <si>
    <t>Region_Molarity_pmolL_MIN</t>
  </si>
  <si>
    <t>Library Sizing TapeStation Region_Molarity [pmol/l] MIN</t>
  </si>
  <si>
    <t>Fragmentation_time_temp</t>
  </si>
  <si>
    <t>Library Preparation Fragmentation time/ temp</t>
  </si>
  <si>
    <t>RE-Pool Dilution PoolID</t>
  </si>
  <si>
    <t>_Dilution_PoolID</t>
  </si>
  <si>
    <t>Region_Molarity_pmolL_MAX</t>
  </si>
  <si>
    <t>Library Sizing TapeStation Region_Molarity [pmol/l] MAX</t>
  </si>
  <si>
    <t>FSS_notes</t>
  </si>
  <si>
    <t>Library Preparation FSS notes</t>
  </si>
  <si>
    <t>RE-Pool Dilution dilution factor</t>
  </si>
  <si>
    <t>_Dilution_Dilution_factor</t>
  </si>
  <si>
    <t>Region_Molarity_pmolL_MEDIAN</t>
  </si>
  <si>
    <t>Library Sizing TapeStation Region_Molarity [pmol/l] MEDIAN</t>
  </si>
  <si>
    <t>1st_bead_ratio</t>
  </si>
  <si>
    <t>Library Preparation 1st_bead_ratio</t>
  </si>
  <si>
    <t>RE-Pool Dilution top stock volume (uL) added</t>
  </si>
  <si>
    <t>_Dilution_TS_uL_added</t>
  </si>
  <si>
    <t>Region_Molarity_pmolL_CV</t>
  </si>
  <si>
    <t>Library Sizing TapeStation Region_Molarity [pmol/l] CV</t>
  </si>
  <si>
    <t>2nd_bead_ratio</t>
  </si>
  <si>
    <t>Library Preparation 2nd_bead_ratio</t>
  </si>
  <si>
    <t>RE-Pool Dilution water volume (uL) added</t>
  </si>
  <si>
    <t>_Dilution_Water_uL_added</t>
  </si>
  <si>
    <t>Percent_of_Total_AVG</t>
  </si>
  <si>
    <t>Library Sizing TapeStation %_of_Total AVG</t>
  </si>
  <si>
    <t>Library Preparation PCR_cycles</t>
  </si>
  <si>
    <t>RE-Pool Dilution Notes</t>
  </si>
  <si>
    <t>_Dilution_Notes</t>
  </si>
  <si>
    <t>Percent_of_Total_MIN</t>
  </si>
  <si>
    <t>Library Sizing TapeStation %_of_Total MIN</t>
  </si>
  <si>
    <t>Library Preparation Index_type</t>
  </si>
  <si>
    <t>RE-Pool Dilution Bead ratio</t>
  </si>
  <si>
    <t>_Dilution_Bead_ratio</t>
  </si>
  <si>
    <t>Percent_of_Total_MAX</t>
  </si>
  <si>
    <t>Library Sizing TapeStation %_of_Total MAX</t>
  </si>
  <si>
    <t>Input_ng_AVG</t>
  </si>
  <si>
    <t>Library Preparation Input_ng AVG</t>
  </si>
  <si>
    <t>RE-Pool Dilution Elution Volme (uL)</t>
  </si>
  <si>
    <t>_Dilution_Elution_Volume_uL</t>
  </si>
  <si>
    <t>Percent_of_Total_MEDIAN</t>
  </si>
  <si>
    <t>Library Sizing TapeStation %_of_Total MEDIAN</t>
  </si>
  <si>
    <t>Input_ng_MIN</t>
  </si>
  <si>
    <t>Library Preparation Input_ng MIN</t>
  </si>
  <si>
    <t>RE-Pool Dilution Recleaned PoolID</t>
  </si>
  <si>
    <t>_Dilution_recleanedPool_PoolID</t>
  </si>
  <si>
    <t>Percent_of_Total_CV</t>
  </si>
  <si>
    <t>Library Sizing TapeStation %_of_Total CV</t>
  </si>
  <si>
    <t>Input_ng_MAX</t>
  </si>
  <si>
    <t>Library Preparation Input_ng MAX</t>
  </si>
  <si>
    <t>avg_Insert_size_AVG</t>
  </si>
  <si>
    <t>Library Sizing TapeStation Average Insert Size AVG</t>
  </si>
  <si>
    <t>Input_ng_MEDIAN</t>
  </si>
  <si>
    <t>Library Preparation Input_ng MEDIAN</t>
  </si>
  <si>
    <t>avg_Insert_size_MIN</t>
  </si>
  <si>
    <t>Library Sizing TapeStation Average Insert Size MIN</t>
  </si>
  <si>
    <t>Input_ng_CV</t>
  </si>
  <si>
    <t>Library Preparation Input_ng CV</t>
  </si>
  <si>
    <t>avg_Insert_size_MAX</t>
  </si>
  <si>
    <t>Library Sizing TapeStation Average Insert Size MAX</t>
  </si>
  <si>
    <t>Input_uL_total_AVG</t>
  </si>
  <si>
    <t>Library Preparation Input_uL_total AVG</t>
  </si>
  <si>
    <t>avg_Insert_size_MEDIAN</t>
  </si>
  <si>
    <t>Library Sizing TapeStation Average Insert Size MEDIAN</t>
  </si>
  <si>
    <t>Input_uL_total_MIN</t>
  </si>
  <si>
    <t>Library Preparation Input_uL_total MIN</t>
  </si>
  <si>
    <t>avg_Insert_size_CV</t>
  </si>
  <si>
    <t>Library Sizing TapeStation Average Insert Size CV</t>
  </si>
  <si>
    <t>Input_uL_total_MAX</t>
  </si>
  <si>
    <t>Library Preparation Input_uL_total MAX</t>
  </si>
  <si>
    <t>avg_adapter_length</t>
  </si>
  <si>
    <t>Library Sizing TapeStation Average adapter length</t>
  </si>
  <si>
    <t>Input_uL_total_MEDIAN</t>
  </si>
  <si>
    <t>Library Preparation Input_uL_total MEDIAN</t>
  </si>
  <si>
    <t>Library Sizing Bioanalyzer Tech</t>
  </si>
  <si>
    <t>Input_uL_total_CV</t>
  </si>
  <si>
    <t>Library Preparation Input_uL_total CV</t>
  </si>
  <si>
    <t>Library Sizing Bioanalyzer Date</t>
  </si>
  <si>
    <t>Input_uL_sample_AVG</t>
  </si>
  <si>
    <t>Library Preparation Input_uL_sample AVG</t>
  </si>
  <si>
    <t>Library Sizing Bioanalyzer File</t>
  </si>
  <si>
    <t>Input_uL_sample_MIN</t>
  </si>
  <si>
    <t>Library Preparation Input_uL_sample MIN</t>
  </si>
  <si>
    <t>Library Sizing Bioanalyzer Dilution_factor</t>
  </si>
  <si>
    <t>Input_uL_sample_MAX</t>
  </si>
  <si>
    <t>Library Preparation Input_uL_sample MAX</t>
  </si>
  <si>
    <t>Library Sizing Bioanalyzer Kit</t>
  </si>
  <si>
    <t>Input_uL_sample_MEDIAN</t>
  </si>
  <si>
    <t>Library Preparation Input_uL_sample MEDIAN</t>
  </si>
  <si>
    <t>Library Sizing Bioanalyzer Instrument</t>
  </si>
  <si>
    <t>Input_uL_sample_CV</t>
  </si>
  <si>
    <t>Library Preparation Input_uL_sample CV</t>
  </si>
  <si>
    <t>Library Sizing Bioanalyzer From_[bp]</t>
  </si>
  <si>
    <t>Library Quantitation Tech</t>
  </si>
  <si>
    <t>Library Sizing Bioanalyzer To_[bp]</t>
  </si>
  <si>
    <t>Library Quantitation Date</t>
  </si>
  <si>
    <t>Corr_Area_AVG</t>
  </si>
  <si>
    <t>Library Sizing Bioanalyzer Corr_Area AVG</t>
  </si>
  <si>
    <t>Library Quantitation File</t>
  </si>
  <si>
    <t>Corr_Area_MIN</t>
  </si>
  <si>
    <t>Library Sizing Bioanalyzer Corr_Area MIN</t>
  </si>
  <si>
    <t>Library Quantitation Kit</t>
  </si>
  <si>
    <t>Corr_Area_MAX</t>
  </si>
  <si>
    <t>Library Sizing Bioanalyzer Corr_Area MAX</t>
  </si>
  <si>
    <t>Library Quantitation Instrument</t>
  </si>
  <si>
    <t>Corr_Area_MEDIAN</t>
  </si>
  <si>
    <t>Library Sizing Bioanalyzer Corr_Area MEDIAN</t>
  </si>
  <si>
    <t>Library Quantitation Dilution_factor</t>
  </si>
  <si>
    <t>Corr_Area_CV</t>
  </si>
  <si>
    <t>Library Sizing Bioanalyzer Corr_Area CV</t>
  </si>
  <si>
    <t>Library Quantitation Volume</t>
  </si>
  <si>
    <t>Library Sizing Bioanalyzer %_of_Total AVG</t>
  </si>
  <si>
    <t>Library Quantitation Reps</t>
  </si>
  <si>
    <t>Library Sizing Bioanalyzer %_of_Total MIN</t>
  </si>
  <si>
    <t>Library Quantitation Reads/Rep</t>
  </si>
  <si>
    <t>Library Sizing Bioanalyzer %_of_Total MAX</t>
  </si>
  <si>
    <t>Library Quantitation ng/uL AVG</t>
  </si>
  <si>
    <t>Library Sizing Bioanalyzer %_of_Total MEDIAN</t>
  </si>
  <si>
    <t>Library Quantitation ng/uL MIN</t>
  </si>
  <si>
    <t>Library Sizing Bioanalyzer %_of_Total CV</t>
  </si>
  <si>
    <t>Library Quantitation ng/uL MAX</t>
  </si>
  <si>
    <t>Library Sizing Bioanalyzer Average_Size_[bp] AVG</t>
  </si>
  <si>
    <t>Library Quantitation ng/uL MEDIAN</t>
  </si>
  <si>
    <t>Library Sizing Bioanalyzer Average_Size_[bp] MIN</t>
  </si>
  <si>
    <t>Library Quantitation ng/uL CV</t>
  </si>
  <si>
    <t>Library Sizing Bioanalyzer Average_Size_[bp] MAX</t>
  </si>
  <si>
    <t>Library Quantitation ng AVG</t>
  </si>
  <si>
    <t>Library Sizing Bioanalyzer Average_Size_[bp] MEDIAN</t>
  </si>
  <si>
    <t>Library Quantitation ng MIN</t>
  </si>
  <si>
    <t>Library Sizing Bioanalyzer Average_Size_[bp] CV</t>
  </si>
  <si>
    <t>Library Quantitation ng MAX</t>
  </si>
  <si>
    <t>Size_distribution_in_CV_percent_AVG</t>
  </si>
  <si>
    <t>Library Sizing Bioanalyzer Size_distribution_in_CV_[%] AVG</t>
  </si>
  <si>
    <t>Library Quantitation ng MEDIAN</t>
  </si>
  <si>
    <t>Size_distribution_in_CV_percent_MIN</t>
  </si>
  <si>
    <t>Library Sizing Bioanalyzer Size_distribution_in_CV_[%] MIN</t>
  </si>
  <si>
    <t>Library Quantitation ng CV</t>
  </si>
  <si>
    <t>Size_distribution_in_CV_percent_MAX</t>
  </si>
  <si>
    <t>Library Sizing Bioanalyzer Size_distribution_in_CV_[%] MAX</t>
  </si>
  <si>
    <t>Size_distribution_in_CV_percent_MEDIAN</t>
  </si>
  <si>
    <t>Library Sizing Bioanalyzer Size_distribution_in_CV_[%] MEDIAN</t>
  </si>
  <si>
    <t>Size_distribution_in_CV_percent_CV</t>
  </si>
  <si>
    <t>Library Sizing Bioanalyzer Size_distribution_in_CV_[%] CV</t>
  </si>
  <si>
    <t>Library Sizing Bioanalyzer Conc._[pg/uL] AVG</t>
  </si>
  <si>
    <t>Library Sizing Bioanalyzer Conc._[pg/uL] MIN</t>
  </si>
  <si>
    <t>Library Sizing Bioanalyzer Conc._[pg/uL] MAX</t>
  </si>
  <si>
    <t>Library total volume of top stock after quantitation and sizing AVG</t>
  </si>
  <si>
    <t>Library Sizing Bioanalyzer Conc._[pg/uL] MEDIAN</t>
  </si>
  <si>
    <t>Library total volume of top stock after quantitation and sizing MIN</t>
  </si>
  <si>
    <t>Library Sizing Bioanalyzer Conc._[pg/uL] CV</t>
  </si>
  <si>
    <t>Library total volume of top stock after quantitation and sizing MAX</t>
  </si>
  <si>
    <t>Molarity_pmolL_AVG</t>
  </si>
  <si>
    <t>Library Sizing Bioanalyzer Molarity_[pmol/l] AVG</t>
  </si>
  <si>
    <t>Library total volume of top stock after quantitation and sizing MEDIAN</t>
  </si>
  <si>
    <t>Molarity_pmolL_MIN</t>
  </si>
  <si>
    <t>Library Sizing Bioanalyzer Molarity_[pmol/l] MIN</t>
  </si>
  <si>
    <t>Library total volume of top stock after quantitation and sizing CV</t>
  </si>
  <si>
    <t>Molarity_pmolL_MAX</t>
  </si>
  <si>
    <t>Library Sizing Bioanalyzer Molarity_[pmol/l] MAX</t>
  </si>
  <si>
    <t>Library Calculations adjusted nM AVG</t>
  </si>
  <si>
    <t>Molarity_pmolL_MEDIAN</t>
  </si>
  <si>
    <t>Library Sizing Bioanalyzer Molarity_[pmol/l] MEDIAN</t>
  </si>
  <si>
    <t>Library Calculations adjusted nM MIN</t>
  </si>
  <si>
    <t>Molarity_pmolL_CV</t>
  </si>
  <si>
    <t>Library Sizing Bioanalyzer Molarity_[pmol/l] CV</t>
  </si>
  <si>
    <t>Library Calculations adjusted nM MAX</t>
  </si>
  <si>
    <t>Library Sizing Bioanalyzer Average Insert Size AVG</t>
  </si>
  <si>
    <t>Library Calculations adjusted nM MEDIAN</t>
  </si>
  <si>
    <t>Library Sizing Bioanalyzer Average Insert Size MIN</t>
  </si>
  <si>
    <t>Library Calculations adjusted nM CV</t>
  </si>
  <si>
    <t>Library Sizing Bioanalyzer Average Insert Size MAX</t>
  </si>
  <si>
    <t>Library Sizing Bioanalyzer Average Insert Size MEDIAN</t>
  </si>
  <si>
    <t>Library Sizing Bioanalyzer Average Insert Size CV</t>
  </si>
  <si>
    <t>Library Sizing Bioanalyzer Average adapter length</t>
  </si>
  <si>
    <t xml:space="preserve">Library Dilution Dilution Factor </t>
  </si>
  <si>
    <t xml:space="preserve">Library Dilution Total Volume (uL) </t>
  </si>
  <si>
    <t>Library Dilution Dilution Factor AVG</t>
  </si>
  <si>
    <t>Library Dilution Dilution Tech</t>
  </si>
  <si>
    <t>Library Dilution Dilution Factor MIN</t>
  </si>
  <si>
    <t>Library Dilution Dilution Date</t>
  </si>
  <si>
    <t>Library Dilution Dilution Factor MAX</t>
  </si>
  <si>
    <t>Library Dilution Dilution Factor MEDIAN</t>
  </si>
  <si>
    <t>Library Dilution Dilution Factor CV</t>
  </si>
  <si>
    <t>Library Dilution Calculations adj_ng/uL AVG</t>
  </si>
  <si>
    <t>Library Dilution Calculations adj_ng/uL MIN</t>
  </si>
  <si>
    <t>Library Dilution Calculations adj_ng/uL MAX</t>
  </si>
  <si>
    <t>Library Dilution Calculations adj_ng/uL MEDIAN</t>
  </si>
  <si>
    <t>Library Dilution Calculations adj_ng/uL CV</t>
  </si>
  <si>
    <t>Library Dilution Calculations Remaining total volume (uL) after Quantitation AVG</t>
  </si>
  <si>
    <t>Library Dilution Calculations Remaining total volume (uL) after Quantitation MIN</t>
  </si>
  <si>
    <t>Library Dilution Calculations Remaining total volume (uL) after Quantitation MAX</t>
  </si>
  <si>
    <t>Library Dilution Calculations Remaining total volume (uL) after Quantitation MEDIAN</t>
  </si>
  <si>
    <t>Library Dilution Calculations Remaining total volume (uL) after Quantitation CV</t>
  </si>
  <si>
    <t>Library Dilution Calculations nM AVG</t>
  </si>
  <si>
    <t>Library Dilution Calculations nM MIN</t>
  </si>
  <si>
    <t>Library Dilution Calculations nM MAX</t>
  </si>
  <si>
    <t>Library Dilution Calculations nM MEDIAN</t>
  </si>
  <si>
    <t>Library Dilution Calculations nM CV</t>
  </si>
  <si>
    <t>Library Dilution Calculations adj_ng AVG</t>
  </si>
  <si>
    <t>Library Dilution Calculations adj_ng MIN</t>
  </si>
  <si>
    <t>Library Dilution Calculations adj_ng MAX</t>
  </si>
  <si>
    <t>Library Dilution Calculations adj_ng MEDIAN</t>
  </si>
  <si>
    <t>Library Dilution Calculations adj_ng CV</t>
  </si>
  <si>
    <t>Library Prep Type</t>
  </si>
  <si>
    <t>Quantification methods</t>
  </si>
  <si>
    <t>No library prep; QConly</t>
  </si>
  <si>
    <t>QConly</t>
  </si>
  <si>
    <t>No library prep; (Optional QC) &amp; Sequencing</t>
  </si>
  <si>
    <t>sequencing</t>
  </si>
  <si>
    <t>Stranded/Directional mRNA-Seq</t>
  </si>
  <si>
    <t>Stranded/Directional total RNA-Seq (ribo-depletion)</t>
  </si>
  <si>
    <t>3' RNA-Seq</t>
  </si>
  <si>
    <t>3'RNAseq</t>
  </si>
  <si>
    <t>Small RNA-Seq</t>
  </si>
  <si>
    <t>Targeted RNA-Seq</t>
  </si>
  <si>
    <t>targeted RNAseq</t>
  </si>
  <si>
    <t>Shotgun sequencing (e.g. WGS)</t>
  </si>
  <si>
    <t>shotgun</t>
  </si>
  <si>
    <t>Amplicon sequencing or 16S/ITS rRNA metagenomics</t>
  </si>
  <si>
    <t>amplicon</t>
  </si>
  <si>
    <t>Whole-exome sequencing</t>
  </si>
  <si>
    <t>WES</t>
  </si>
  <si>
    <t>iCLIP</t>
  </si>
  <si>
    <t>ChIP-Seq (post-IP)</t>
  </si>
  <si>
    <t>Methylation sequencing</t>
  </si>
  <si>
    <t>methylation</t>
  </si>
  <si>
    <t>CRISPR</t>
  </si>
  <si>
    <t>Lexogen QuantSeq FWD</t>
  </si>
  <si>
    <t>Lex-QuantSeqFWD</t>
  </si>
  <si>
    <t>Lexogen QuantSeq REV</t>
  </si>
  <si>
    <t>Lex-QuantSeqREV</t>
  </si>
  <si>
    <t>APEX-Seq (low-input ribo-depletion total RNA prep)</t>
  </si>
  <si>
    <t>APEX-Seq</t>
  </si>
  <si>
    <t>Custom method</t>
  </si>
  <si>
    <t>custom</t>
  </si>
  <si>
    <t>other</t>
  </si>
  <si>
    <t>miRNA-seq</t>
  </si>
  <si>
    <t>miRNAseq</t>
  </si>
  <si>
    <t>Do not forget to enter this info</t>
  </si>
  <si>
    <t>Any information not completed/ samples submitted in wrong format will lead to significant delay in projects</t>
  </si>
  <si>
    <t>Y/N</t>
  </si>
  <si>
    <t>For example if it is a custom run or custom library prep, etc.</t>
  </si>
  <si>
    <t>Enter Y/N accordingly</t>
  </si>
  <si>
    <t>There will be significant delay in processing your project if the samples are submitted in different format or loose tubes or strips.</t>
  </si>
  <si>
    <t>Thank you for submitting to the DSC! Complete both Part A and B</t>
  </si>
  <si>
    <t>Part A</t>
  </si>
  <si>
    <t>Part B</t>
  </si>
  <si>
    <t>Please completely fill out the project information section(Part A), then type</t>
  </si>
  <si>
    <r>
      <rPr>
        <b/>
        <sz val="12"/>
        <color rgb="FFFF0000"/>
        <rFont val="Calibri"/>
        <family val="2"/>
        <scheme val="minor"/>
      </rPr>
      <t>Y(yes) or N(no)</t>
    </r>
    <r>
      <rPr>
        <sz val="12"/>
        <color theme="1"/>
        <rFont val="Calibri"/>
        <family val="2"/>
        <scheme val="minor"/>
      </rPr>
      <t xml:space="preserve"> into each appropriate checklist box (Part B) below to confirm.</t>
    </r>
  </si>
  <si>
    <t>Do not delete a column or row in this sheet. Simply 'Clear' the cells and enter the information again</t>
  </si>
  <si>
    <t>Write "DSC" if you've requested BioAnalyzer/Tapestation service from the DSC.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</si>
</sst>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0.0"/>
    <numFmt numFmtId="166" formatCode="_(* #,##0_);_(* \(#,##0\);_(* &quot;-&quot;??_);_(@_)"/>
    <numFmt numFmtId="167" formatCode="0;;;@"/>
    <numFmt numFmtId="168" formatCode="_(* #,##0.0_);_(* \(#,##0.0\);_(* &quot;-&quot;??_);_(@_)"/>
    <numFmt numFmtId="169" formatCode="0&quot; fmol&quot;"/>
    <numFmt numFmtId="170" formatCode="#,##0\ &quot;bp&quot;"/>
    <numFmt numFmtId="171" formatCode="0.000"/>
  </numFmts>
  <fonts count="10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rgb="FFFF41B2"/>
      <name val="Calibri"/>
      <family val="2"/>
      <scheme val="minor"/>
    </font>
    <font>
      <b/>
      <sz val="11"/>
      <color rgb="FFF08300"/>
      <name val="Calibri"/>
      <family val="2"/>
      <scheme val="minor"/>
    </font>
    <font>
      <sz val="11"/>
      <color theme="1"/>
      <name val="Calibri Light"/>
      <family val="2"/>
    </font>
    <font>
      <sz val="11"/>
      <name val="Calibri Light"/>
      <family val="2"/>
    </font>
    <font>
      <b/>
      <sz val="11"/>
      <color rgb="FF56B400"/>
      <name val="Calibri"/>
      <family val="2"/>
      <scheme val="minor"/>
    </font>
    <font>
      <b/>
      <sz val="11"/>
      <color theme="1"/>
      <name val="Calibri Light"/>
      <family val="2"/>
    </font>
    <font>
      <b/>
      <sz val="11"/>
      <color rgb="FF69DC00"/>
      <name val="Calibri Light"/>
      <family val="2"/>
    </font>
    <font>
      <sz val="11"/>
      <color rgb="FF333333"/>
      <name val="Calibri Light"/>
      <family val="2"/>
    </font>
    <font>
      <u/>
      <sz val="11"/>
      <color rgb="FF333333"/>
      <name val="Calibri Light"/>
      <family val="2"/>
    </font>
    <font>
      <b/>
      <sz val="11"/>
      <color rgb="FF333333"/>
      <name val="Calibri Light"/>
      <family val="2"/>
    </font>
    <font>
      <sz val="11"/>
      <color rgb="FF666666"/>
      <name val="Calibri Light"/>
      <family val="2"/>
    </font>
    <font>
      <b/>
      <sz val="11"/>
      <color rgb="FF666666"/>
      <name val="Calibri Light"/>
      <family val="2"/>
    </font>
    <font>
      <u/>
      <sz val="11"/>
      <color theme="1"/>
      <name val="Calibri Light"/>
      <family val="2"/>
    </font>
    <font>
      <b/>
      <i/>
      <sz val="11"/>
      <color theme="1"/>
      <name val="Calibri"/>
      <family val="2"/>
      <scheme val="minor"/>
    </font>
    <font>
      <b/>
      <sz val="11"/>
      <color theme="4" tint="-0.249977111117893"/>
      <name val="Calibri"/>
      <family val="2"/>
      <scheme val="minor"/>
    </font>
    <font>
      <b/>
      <sz val="11"/>
      <color theme="5" tint="-0.249977111117893"/>
      <name val="Calibri"/>
      <family val="2"/>
      <scheme val="minor"/>
    </font>
    <font>
      <b/>
      <sz val="11"/>
      <color theme="9" tint="-0.249977111117893"/>
      <name val="Calibri"/>
      <family val="2"/>
      <scheme val="minor"/>
    </font>
    <font>
      <sz val="11"/>
      <color theme="1"/>
      <name val="Calibri"/>
      <family val="2"/>
      <scheme val="minor"/>
    </font>
    <font>
      <b/>
      <sz val="11"/>
      <color theme="1"/>
      <name val="Calibri Light"/>
      <family val="2"/>
      <scheme val="major"/>
    </font>
    <font>
      <sz val="11"/>
      <color theme="1"/>
      <name val="Calibri Light"/>
      <family val="2"/>
      <scheme val="major"/>
    </font>
    <font>
      <sz val="11"/>
      <color rgb="FFFF0000"/>
      <name val="Calibri Light"/>
      <family val="2"/>
      <scheme val="major"/>
    </font>
    <font>
      <sz val="10"/>
      <color theme="1"/>
      <name val="Calibri"/>
      <family val="2"/>
      <scheme val="minor"/>
    </font>
    <font>
      <b/>
      <sz val="10"/>
      <color theme="1"/>
      <name val="Calibri"/>
      <family val="2"/>
      <scheme val="minor"/>
    </font>
    <font>
      <sz val="12"/>
      <name val="Calibri"/>
      <family val="2"/>
      <scheme val="minor"/>
    </font>
    <font>
      <b/>
      <sz val="12"/>
      <color rgb="FFC00000"/>
      <name val="Calibri"/>
      <family val="2"/>
      <scheme val="minor"/>
    </font>
    <font>
      <b/>
      <sz val="11"/>
      <color rgb="FFFF0000"/>
      <name val="Calibri Light"/>
      <family val="2"/>
      <scheme val="major"/>
    </font>
    <font>
      <b/>
      <sz val="10"/>
      <color theme="1"/>
      <name val="Calibri Light"/>
      <family val="2"/>
      <scheme val="major"/>
    </font>
    <font>
      <sz val="10"/>
      <color theme="1"/>
      <name val="Calibri Light"/>
      <family val="2"/>
      <scheme val="major"/>
    </font>
    <font>
      <i/>
      <sz val="11"/>
      <color theme="1"/>
      <name val="Calibri Light"/>
      <family val="2"/>
      <scheme val="major"/>
    </font>
    <font>
      <u/>
      <sz val="11"/>
      <color theme="1"/>
      <name val="Calibri"/>
      <family val="2"/>
      <scheme val="minor"/>
    </font>
    <font>
      <u/>
      <sz val="11"/>
      <color theme="10"/>
      <name val="Calibri"/>
      <family val="2"/>
      <scheme val="minor"/>
    </font>
    <font>
      <b/>
      <sz val="11"/>
      <color theme="5"/>
      <name val="Calibri"/>
      <family val="2"/>
      <scheme val="minor"/>
    </font>
    <font>
      <b/>
      <sz val="12"/>
      <color rgb="FFFF0000"/>
      <name val="Calibri"/>
      <family val="2"/>
      <scheme val="minor"/>
    </font>
    <font>
      <b/>
      <u/>
      <sz val="12"/>
      <color rgb="FFFF0000"/>
      <name val="Calibri"/>
      <family val="2"/>
      <scheme val="minor"/>
    </font>
    <font>
      <i/>
      <sz val="11"/>
      <color theme="1"/>
      <name val="Calibri Light"/>
      <family val="2"/>
    </font>
    <font>
      <b/>
      <sz val="12"/>
      <color indexed="81"/>
      <name val="Calibri"/>
      <family val="2"/>
    </font>
    <font>
      <sz val="12"/>
      <color indexed="81"/>
      <name val="Calibri"/>
      <family val="2"/>
    </font>
    <font>
      <b/>
      <sz val="10"/>
      <name val="Calibri Light"/>
      <family val="2"/>
    </font>
    <font>
      <b/>
      <sz val="10"/>
      <color rgb="FFFF0000"/>
      <name val="Calibri Light"/>
      <family val="2"/>
    </font>
    <font>
      <sz val="10"/>
      <name val="Calibri Light"/>
      <family val="2"/>
    </font>
    <font>
      <sz val="10"/>
      <color rgb="FFFF0000"/>
      <name val="Calibri Light"/>
      <family val="2"/>
    </font>
    <font>
      <sz val="10"/>
      <color theme="1"/>
      <name val="Calibri Light"/>
      <family val="2"/>
    </font>
    <font>
      <b/>
      <sz val="10"/>
      <color theme="1"/>
      <name val="Calibri Light"/>
      <family val="2"/>
    </font>
    <font>
      <sz val="10"/>
      <color theme="0"/>
      <name val="Calibri Light"/>
      <family val="2"/>
    </font>
    <font>
      <u/>
      <sz val="11"/>
      <color theme="11"/>
      <name val="Calibri"/>
      <family val="2"/>
      <scheme val="minor"/>
    </font>
    <font>
      <sz val="10"/>
      <color rgb="FF000000"/>
      <name val="Calibri"/>
      <family val="2"/>
      <scheme val="minor"/>
    </font>
    <font>
      <sz val="10"/>
      <color rgb="FF000000"/>
      <name val="Calibri Light"/>
      <family val="2"/>
    </font>
    <font>
      <sz val="10"/>
      <color rgb="FF404041"/>
      <name val="Calibri Light"/>
      <family val="2"/>
    </font>
    <font>
      <b/>
      <sz val="12"/>
      <color theme="1"/>
      <name val="Calibri"/>
      <family val="2"/>
      <scheme val="minor"/>
    </font>
    <font>
      <b/>
      <sz val="12"/>
      <color theme="5"/>
      <name val="Calibri"/>
      <family val="2"/>
      <scheme val="minor"/>
    </font>
    <font>
      <sz val="12"/>
      <color theme="5"/>
      <name val="Calibri"/>
      <family val="2"/>
      <scheme val="minor"/>
    </font>
    <font>
      <i/>
      <sz val="12"/>
      <color theme="1"/>
      <name val="Calibri"/>
      <family val="2"/>
      <scheme val="minor"/>
    </font>
    <font>
      <sz val="12"/>
      <color rgb="FF56B400"/>
      <name val="Calibri"/>
      <family val="2"/>
      <scheme val="minor"/>
    </font>
    <font>
      <b/>
      <sz val="12"/>
      <color rgb="FF56B400"/>
      <name val="Calibri"/>
      <family val="2"/>
      <scheme val="minor"/>
    </font>
    <font>
      <b/>
      <sz val="12"/>
      <name val="Calibri"/>
      <family val="2"/>
      <scheme val="minor"/>
    </font>
    <font>
      <b/>
      <i/>
      <sz val="10"/>
      <color theme="1"/>
      <name val="Calibri Light"/>
      <family val="2"/>
      <scheme val="major"/>
    </font>
    <font>
      <sz val="12"/>
      <color theme="1"/>
      <name val="Calibri Light"/>
      <family val="2"/>
      <scheme val="major"/>
    </font>
    <font>
      <b/>
      <sz val="18"/>
      <color theme="1"/>
      <name val="Calibri Light"/>
      <family val="2"/>
      <scheme val="major"/>
    </font>
    <font>
      <sz val="18"/>
      <color theme="1"/>
      <name val="Calibri Light"/>
      <family val="2"/>
      <scheme val="major"/>
    </font>
    <font>
      <b/>
      <i/>
      <sz val="18"/>
      <color theme="1"/>
      <name val="Calibri Light"/>
      <family val="2"/>
      <scheme val="major"/>
    </font>
    <font>
      <b/>
      <sz val="18"/>
      <name val="Calibri Light"/>
      <family val="2"/>
      <scheme val="major"/>
    </font>
    <font>
      <sz val="16"/>
      <color theme="1"/>
      <name val="Calibri Light"/>
      <family val="2"/>
      <scheme val="major"/>
    </font>
    <font>
      <b/>
      <sz val="16"/>
      <color theme="1"/>
      <name val="Calibri Light"/>
      <family val="2"/>
      <scheme val="major"/>
    </font>
    <font>
      <b/>
      <i/>
      <sz val="16"/>
      <color theme="1"/>
      <name val="Calibri Light"/>
      <family val="2"/>
      <scheme val="major"/>
    </font>
    <font>
      <b/>
      <sz val="20"/>
      <color rgb="FFC00000"/>
      <name val="Calibri Light"/>
      <family val="2"/>
      <scheme val="major"/>
    </font>
    <font>
      <b/>
      <i/>
      <sz val="11"/>
      <color rgb="FFFF0000"/>
      <name val="Calibri Light"/>
      <family val="2"/>
      <scheme val="major"/>
    </font>
    <font>
      <b/>
      <sz val="11"/>
      <color theme="1" tint="0.499984740745262"/>
      <name val="Calibri Light"/>
      <family val="2"/>
      <scheme val="major"/>
    </font>
    <font>
      <sz val="11"/>
      <color theme="1" tint="0.499984740745262"/>
      <name val="Calibri Light"/>
      <family val="2"/>
      <scheme val="major"/>
    </font>
    <font>
      <i/>
      <sz val="11"/>
      <color theme="1" tint="0.499984740745262"/>
      <name val="Calibri Light"/>
      <family val="2"/>
      <scheme val="major"/>
    </font>
    <font>
      <sz val="12"/>
      <name val="Calibri Light"/>
      <family val="2"/>
      <scheme val="major"/>
    </font>
    <font>
      <b/>
      <i/>
      <sz val="12"/>
      <color rgb="FFFF3300"/>
      <name val="Calibri Light"/>
      <family val="2"/>
      <scheme val="major"/>
    </font>
    <font>
      <sz val="8"/>
      <color rgb="FFFF0000"/>
      <name val="Calibri Light"/>
      <family val="2"/>
      <scheme val="major"/>
    </font>
    <font>
      <b/>
      <sz val="12"/>
      <color rgb="FFFF3300"/>
      <name val="Calibri Light"/>
      <family val="2"/>
      <scheme val="major"/>
    </font>
    <font>
      <sz val="11"/>
      <color rgb="FFFF0000"/>
      <name val="Calibri"/>
      <family val="2"/>
      <scheme val="minor"/>
    </font>
    <font>
      <sz val="11"/>
      <color theme="0"/>
      <name val="Calibri"/>
      <family val="2"/>
      <scheme val="minor"/>
    </font>
    <font>
      <b/>
      <sz val="10"/>
      <color rgb="FFFF0000"/>
      <name val="Calibri Light"/>
      <family val="2"/>
      <scheme val="major"/>
    </font>
    <font>
      <b/>
      <sz val="8"/>
      <color rgb="FFFF0000"/>
      <name val="Calibri Light"/>
      <family val="2"/>
      <scheme val="major"/>
    </font>
    <font>
      <b/>
      <sz val="14"/>
      <color rgb="FFFF0000"/>
      <name val="Calibri"/>
      <family val="2"/>
      <scheme val="minor"/>
    </font>
    <font>
      <b/>
      <sz val="18"/>
      <name val="Calibri"/>
      <family val="2"/>
      <scheme val="minor"/>
    </font>
    <font>
      <sz val="12"/>
      <color rgb="FFD0CECE"/>
      <name val="Calibri"/>
      <family val="2"/>
      <scheme val="minor"/>
    </font>
    <font>
      <b/>
      <sz val="9"/>
      <color rgb="FFFF0000"/>
      <name val="Calibri Light"/>
      <family val="2"/>
      <scheme val="major"/>
    </font>
    <font>
      <b/>
      <sz val="10"/>
      <color theme="1" tint="0.499984740745262"/>
      <name val="Calibri Light"/>
      <family val="2"/>
      <scheme val="major"/>
    </font>
    <font>
      <b/>
      <sz val="10"/>
      <color rgb="FFFF0000"/>
      <name val="Calibri"/>
      <family val="2"/>
      <scheme val="minor"/>
    </font>
    <font>
      <sz val="11"/>
      <color rgb="FF70AD47"/>
      <name val="Calibri"/>
      <family val="2"/>
      <scheme val="minor"/>
    </font>
    <font>
      <sz val="11"/>
      <color rgb="FF000000"/>
      <name val="Calibri"/>
      <family val="2"/>
      <scheme val="minor"/>
    </font>
    <font>
      <b/>
      <sz val="11"/>
      <color rgb="FFED7D31"/>
      <name val="Calibri"/>
      <family val="2"/>
      <scheme val="minor"/>
    </font>
    <font>
      <sz val="11"/>
      <color rgb="FFED7D31"/>
      <name val="Calibri"/>
      <family val="2"/>
      <scheme val="minor"/>
    </font>
    <font>
      <b/>
      <sz val="14"/>
      <color theme="1"/>
      <name val="Calibri"/>
      <family val="2"/>
      <scheme val="minor"/>
    </font>
    <font>
      <b/>
      <sz val="12"/>
      <color theme="1"/>
      <name val="Calibri Light"/>
      <family val="2"/>
      <scheme val="major"/>
    </font>
    <font>
      <sz val="20"/>
      <color theme="1"/>
      <name val="Calibri Light"/>
      <family val="2"/>
      <scheme val="major"/>
    </font>
    <font>
      <b/>
      <sz val="22"/>
      <color theme="2" tint="-0.249977111117893"/>
      <name val="Calibri Light"/>
      <family val="2"/>
      <scheme val="major"/>
    </font>
    <font>
      <sz val="12"/>
      <color rgb="FFFF0000"/>
      <name val="Calibri"/>
      <family val="2"/>
      <scheme val="minor"/>
    </font>
    <font>
      <b/>
      <i/>
      <sz val="12"/>
      <color theme="1"/>
      <name val="Calibri"/>
      <family val="2"/>
      <scheme val="minor"/>
    </font>
    <font>
      <b/>
      <sz val="12"/>
      <color rgb="FFFF0000"/>
      <name val="Calibri Light"/>
      <family val="2"/>
      <scheme val="major"/>
    </font>
    <font>
      <b/>
      <sz val="16"/>
      <color rgb="FF7030A0"/>
      <name val="Calibri"/>
      <family val="2"/>
      <scheme val="minor"/>
    </font>
    <font>
      <b/>
      <sz val="18"/>
      <color rgb="FFFF0000"/>
      <name val="Calibri Light"/>
      <family val="2"/>
      <scheme val="major"/>
    </font>
  </fonts>
  <fills count="33">
    <fill>
      <patternFill patternType="none"/>
    </fill>
    <fill>
      <patternFill patternType="gray125"/>
    </fill>
    <fill>
      <patternFill patternType="solid">
        <fgColor theme="0"/>
        <bgColor indexed="64"/>
      </patternFill>
    </fill>
    <fill>
      <patternFill patternType="solid">
        <fgColor rgb="FFFFF5EB"/>
        <bgColor indexed="64"/>
      </patternFill>
    </fill>
    <fill>
      <patternFill patternType="solid">
        <fgColor rgb="FFFFD29B"/>
        <bgColor indexed="64"/>
      </patternFill>
    </fill>
    <fill>
      <patternFill patternType="solid">
        <fgColor rgb="FF9BE5FF"/>
        <bgColor indexed="64"/>
      </patternFill>
    </fill>
    <fill>
      <patternFill patternType="solid">
        <fgColor rgb="FFFCFFEB"/>
        <bgColor indexed="64"/>
      </patternFill>
    </fill>
    <fill>
      <patternFill patternType="solid">
        <fgColor rgb="FFEEFF9B"/>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bgColor indexed="64"/>
      </patternFill>
    </fill>
    <fill>
      <patternFill patternType="solid">
        <fgColor theme="6"/>
        <bgColor indexed="64"/>
      </patternFill>
    </fill>
    <fill>
      <patternFill patternType="solid">
        <fgColor theme="3"/>
        <bgColor indexed="64"/>
      </patternFill>
    </fill>
    <fill>
      <patternFill patternType="solid">
        <fgColor theme="4" tint="0.79998168889431442"/>
        <bgColor rgb="FF000000"/>
      </patternFill>
    </fill>
    <fill>
      <patternFill patternType="solid">
        <fgColor theme="2" tint="-0.249977111117893"/>
        <bgColor indexed="64"/>
      </patternFill>
    </fill>
    <fill>
      <patternFill patternType="solid">
        <fgColor theme="5"/>
        <bgColor indexed="64"/>
      </patternFill>
    </fill>
    <fill>
      <patternFill patternType="solid">
        <fgColor them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2CC"/>
        <bgColor indexed="64"/>
      </patternFill>
    </fill>
    <fill>
      <patternFill patternType="solid">
        <fgColor rgb="FFFBFBFB"/>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thin">
        <color theme="0" tint="-0.14996795556505021"/>
      </right>
      <top style="medium">
        <color auto="1"/>
      </top>
      <bottom style="thin">
        <color theme="0" tint="-0.14996795556505021"/>
      </bottom>
      <diagonal/>
    </border>
    <border>
      <left style="thin">
        <color theme="0" tint="-0.14996795556505021"/>
      </left>
      <right style="thin">
        <color theme="0" tint="-0.14996795556505021"/>
      </right>
      <top style="medium">
        <color auto="1"/>
      </top>
      <bottom style="thin">
        <color theme="0" tint="-0.14996795556505021"/>
      </bottom>
      <diagonal/>
    </border>
    <border>
      <left style="thin">
        <color theme="0" tint="-0.14996795556505021"/>
      </left>
      <right/>
      <top style="medium">
        <color auto="1"/>
      </top>
      <bottom style="thin">
        <color theme="0" tint="-0.14996795556505021"/>
      </bottom>
      <diagonal/>
    </border>
    <border>
      <left style="thin">
        <color theme="0" tint="-0.14996795556505021"/>
      </left>
      <right style="medium">
        <color auto="1"/>
      </right>
      <top style="medium">
        <color auto="1"/>
      </top>
      <bottom style="thin">
        <color theme="0" tint="-0.14996795556505021"/>
      </bottom>
      <diagonal/>
    </border>
    <border>
      <left style="medium">
        <color auto="1"/>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auto="1"/>
      </right>
      <top/>
      <bottom/>
      <diagonal/>
    </border>
    <border>
      <left/>
      <right style="thin">
        <color theme="0" tint="-0.14996795556505021"/>
      </right>
      <top style="medium">
        <color auto="1"/>
      </top>
      <bottom style="thin">
        <color theme="0" tint="-0.14996795556505021"/>
      </bottom>
      <diagonal/>
    </border>
    <border>
      <left/>
      <right style="thin">
        <color theme="0" tint="-0.1499679555650502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theme="0" tint="-0.1499679555650502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14996795556505021"/>
      </left>
      <right style="medium">
        <color auto="1"/>
      </right>
      <top style="thin">
        <color theme="0" tint="-0.14996795556505021"/>
      </top>
      <bottom style="thin">
        <color theme="0" tint="-0.14996795556505021"/>
      </bottom>
      <diagonal/>
    </border>
    <border>
      <left/>
      <right/>
      <top style="medium">
        <color auto="1"/>
      </top>
      <bottom style="thin">
        <color theme="0" tint="-0.14996795556505021"/>
      </bottom>
      <diagonal/>
    </border>
    <border>
      <left style="thin">
        <color auto="1"/>
      </left>
      <right style="medium">
        <color indexed="64"/>
      </right>
      <top/>
      <bottom/>
      <diagonal/>
    </border>
    <border>
      <left/>
      <right/>
      <top/>
      <bottom style="double">
        <color indexed="64"/>
      </bottom>
      <diagonal/>
    </border>
    <border>
      <left style="thin">
        <color indexed="64"/>
      </left>
      <right style="thin">
        <color indexed="64"/>
      </right>
      <top style="double">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thin">
        <color auto="1"/>
      </bottom>
      <diagonal/>
    </border>
    <border>
      <left/>
      <right style="medium">
        <color rgb="FF000000"/>
      </right>
      <top style="medium">
        <color rgb="FF000000"/>
      </top>
      <bottom style="thin">
        <color auto="1"/>
      </bottom>
      <diagonal/>
    </border>
    <border>
      <left style="medium">
        <color rgb="FF000000"/>
      </left>
      <right/>
      <top/>
      <bottom/>
      <diagonal/>
    </border>
    <border>
      <left/>
      <right style="medium">
        <color rgb="FF000000"/>
      </right>
      <top style="thin">
        <color auto="1"/>
      </top>
      <bottom style="thin">
        <color auto="1"/>
      </bottom>
      <diagonal/>
    </border>
    <border>
      <left/>
      <right style="medium">
        <color rgb="FF000000"/>
      </right>
      <top style="thin">
        <color auto="1"/>
      </top>
      <bottom/>
      <diagonal/>
    </border>
    <border>
      <left style="medium">
        <color rgb="FF000000"/>
      </left>
      <right/>
      <top style="medium">
        <color auto="1"/>
      </top>
      <bottom/>
      <diagonal/>
    </border>
    <border>
      <left/>
      <right style="medium">
        <color rgb="FF000000"/>
      </right>
      <top style="medium">
        <color auto="1"/>
      </top>
      <bottom style="thin">
        <color auto="1"/>
      </bottom>
      <diagonal/>
    </border>
    <border>
      <left style="medium">
        <color rgb="FF000000"/>
      </left>
      <right/>
      <top/>
      <bottom style="medium">
        <color auto="1"/>
      </bottom>
      <diagonal/>
    </border>
    <border>
      <left/>
      <right style="medium">
        <color rgb="FF000000"/>
      </right>
      <top style="thin">
        <color auto="1"/>
      </top>
      <bottom style="medium">
        <color auto="1"/>
      </bottom>
      <diagonal/>
    </border>
    <border>
      <left style="thin">
        <color auto="1"/>
      </left>
      <right style="medium">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thin">
        <color auto="1"/>
      </bottom>
      <diagonal/>
    </border>
    <border>
      <left style="medium">
        <color rgb="FF000000"/>
      </left>
      <right/>
      <top/>
      <bottom style="medium">
        <color rgb="FF000000"/>
      </bottom>
      <diagonal/>
    </border>
    <border>
      <left/>
      <right/>
      <top style="thin">
        <color auto="1"/>
      </top>
      <bottom style="medium">
        <color rgb="FF000000"/>
      </bottom>
      <diagonal/>
    </border>
    <border>
      <left/>
      <right style="medium">
        <color rgb="FF000000"/>
      </right>
      <top style="thin">
        <color auto="1"/>
      </top>
      <bottom style="medium">
        <color rgb="FF000000"/>
      </bottom>
      <diagonal/>
    </border>
    <border>
      <left style="medium">
        <color rgb="FF000000"/>
      </left>
      <right/>
      <top style="medium">
        <color rgb="FF000000"/>
      </top>
      <bottom style="thin">
        <color auto="1"/>
      </bottom>
      <diagonal/>
    </border>
    <border>
      <left style="medium">
        <color rgb="FF000000"/>
      </left>
      <right/>
      <top style="thin">
        <color auto="1"/>
      </top>
      <bottom style="thin">
        <color auto="1"/>
      </bottom>
      <diagonal/>
    </border>
    <border>
      <left style="medium">
        <color rgb="FF000000"/>
      </left>
      <right/>
      <top style="thin">
        <color auto="1"/>
      </top>
      <bottom/>
      <diagonal/>
    </border>
    <border>
      <left style="medium">
        <color rgb="FF000000"/>
      </left>
      <right/>
      <top style="medium">
        <color auto="1"/>
      </top>
      <bottom style="thin">
        <color auto="1"/>
      </bottom>
      <diagonal/>
    </border>
    <border>
      <left style="medium">
        <color rgb="FF000000"/>
      </left>
      <right/>
      <top style="thin">
        <color auto="1"/>
      </top>
      <bottom style="medium">
        <color auto="1"/>
      </bottom>
      <diagonal/>
    </border>
    <border>
      <left style="medium">
        <color rgb="FF000000"/>
      </left>
      <right style="thin">
        <color auto="1"/>
      </right>
      <top/>
      <bottom/>
      <diagonal/>
    </border>
    <border>
      <left style="medium">
        <color rgb="FF000000"/>
      </left>
      <right style="thin">
        <color rgb="FF000000"/>
      </right>
      <top style="thin">
        <color rgb="FF000000"/>
      </top>
      <bottom style="thin">
        <color rgb="FF000000"/>
      </bottom>
      <diagonal/>
    </border>
    <border>
      <left style="medium">
        <color rgb="FF000000"/>
      </left>
      <right/>
      <top/>
      <bottom style="thin">
        <color auto="1"/>
      </bottom>
      <diagonal/>
    </border>
    <border>
      <left style="medium">
        <color rgb="FF000000"/>
      </left>
      <right/>
      <top style="thin">
        <color auto="1"/>
      </top>
      <bottom style="medium">
        <color rgb="FF000000"/>
      </bottom>
      <diagonal/>
    </border>
    <border>
      <left/>
      <right/>
      <top style="thin">
        <color rgb="FF000000"/>
      </top>
      <bottom style="thin">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auto="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medium">
        <color auto="1"/>
      </right>
      <top style="thin">
        <color theme="0" tint="-0.14996795556505021"/>
      </top>
      <bottom/>
      <diagonal/>
    </border>
    <border>
      <left/>
      <right style="medium">
        <color auto="1"/>
      </right>
      <top style="thin">
        <color theme="0" tint="-0.14996795556505021"/>
      </top>
      <bottom/>
      <diagonal/>
    </border>
    <border>
      <left style="medium">
        <color auto="1"/>
      </left>
      <right/>
      <top style="medium">
        <color rgb="FF000000"/>
      </top>
      <bottom/>
      <diagonal/>
    </border>
    <border>
      <left/>
      <right style="medium">
        <color auto="1"/>
      </right>
      <top style="medium">
        <color rgb="FF000000"/>
      </top>
      <bottom/>
      <diagonal/>
    </border>
    <border>
      <left style="medium">
        <color auto="1"/>
      </left>
      <right style="medium">
        <color rgb="FF000000"/>
      </right>
      <top style="medium">
        <color rgb="FF000000"/>
      </top>
      <bottom/>
      <diagonal/>
    </border>
    <border>
      <left style="medium">
        <color auto="1"/>
      </left>
      <right style="medium">
        <color rgb="FF000000"/>
      </right>
      <top/>
      <bottom/>
      <diagonal/>
    </border>
    <border>
      <left style="medium">
        <color auto="1"/>
      </left>
      <right/>
      <top/>
      <bottom style="medium">
        <color rgb="FF000000"/>
      </bottom>
      <diagonal/>
    </border>
    <border>
      <left/>
      <right style="medium">
        <color auto="1"/>
      </right>
      <top/>
      <bottom style="medium">
        <color rgb="FF000000"/>
      </bottom>
      <diagonal/>
    </border>
    <border>
      <left/>
      <right style="medium">
        <color rgb="FF000000"/>
      </right>
      <top/>
      <bottom style="medium">
        <color rgb="FF000000"/>
      </bottom>
      <diagonal/>
    </border>
    <border>
      <left style="medium">
        <color auto="1"/>
      </left>
      <right style="medium">
        <color rgb="FF000000"/>
      </right>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top style="medium">
        <color rgb="FF000000"/>
      </top>
      <bottom style="thin">
        <color auto="1"/>
      </bottom>
      <diagonal/>
    </border>
    <border>
      <left style="thin">
        <color rgb="FF000000"/>
      </left>
      <right style="thin">
        <color rgb="FF000000"/>
      </right>
      <top style="medium">
        <color rgb="FF000000"/>
      </top>
      <bottom style="thin">
        <color rgb="FF000000"/>
      </bottom>
      <diagonal/>
    </border>
    <border>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thin">
        <color auto="1"/>
      </left>
      <right/>
      <top style="thin">
        <color auto="1"/>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auto="1"/>
      </right>
      <top style="thin">
        <color auto="1"/>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thin">
        <color indexed="64"/>
      </left>
      <right/>
      <top style="double">
        <color indexed="64"/>
      </top>
      <bottom/>
      <diagonal/>
    </border>
    <border>
      <left style="hair">
        <color theme="0"/>
      </left>
      <right/>
      <top style="hair">
        <color theme="0"/>
      </top>
      <bottom style="hair">
        <color theme="0"/>
      </bottom>
      <diagonal/>
    </border>
    <border>
      <left style="thin">
        <color indexed="64"/>
      </left>
      <right/>
      <top style="hair">
        <color theme="0"/>
      </top>
      <bottom/>
      <diagonal/>
    </border>
    <border>
      <left/>
      <right/>
      <top style="hair">
        <color theme="0"/>
      </top>
      <bottom/>
      <diagonal/>
    </border>
    <border>
      <left/>
      <right style="thin">
        <color indexed="64"/>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hair">
        <color theme="0"/>
      </top>
      <bottom style="hair">
        <color theme="0"/>
      </bottom>
      <diagonal/>
    </border>
    <border>
      <left style="thin">
        <color indexed="64"/>
      </left>
      <right/>
      <top/>
      <bottom style="hair">
        <color theme="0"/>
      </bottom>
      <diagonal/>
    </border>
    <border>
      <left/>
      <right/>
      <top/>
      <bottom style="hair">
        <color theme="0"/>
      </bottom>
      <diagonal/>
    </border>
    <border>
      <left/>
      <right style="thin">
        <color indexed="64"/>
      </right>
      <top/>
      <bottom style="hair">
        <color theme="0"/>
      </bottom>
      <diagonal/>
    </border>
    <border>
      <left style="thin">
        <color indexed="64"/>
      </left>
      <right/>
      <top style="hair">
        <color theme="0"/>
      </top>
      <bottom style="medium">
        <color indexed="64"/>
      </bottom>
      <diagonal/>
    </border>
    <border>
      <left/>
      <right/>
      <top style="hair">
        <color theme="0"/>
      </top>
      <bottom style="medium">
        <color indexed="64"/>
      </bottom>
      <diagonal/>
    </border>
    <border>
      <left/>
      <right style="thin">
        <color theme="0"/>
      </right>
      <top style="thin">
        <color indexed="64"/>
      </top>
      <bottom/>
      <diagonal/>
    </border>
    <border>
      <left style="thin">
        <color theme="0"/>
      </left>
      <right style="thin">
        <color theme="0"/>
      </right>
      <top style="thin">
        <color theme="0"/>
      </top>
      <bottom/>
      <diagonal/>
    </border>
    <border diagonalDown="1">
      <left style="thin">
        <color rgb="FFFF0000"/>
      </left>
      <right/>
      <top style="medium">
        <color indexed="64"/>
      </top>
      <bottom style="medium">
        <color indexed="64"/>
      </bottom>
      <diagonal style="thin">
        <color rgb="FFFF0000"/>
      </diagonal>
    </border>
    <border>
      <left style="thin">
        <color rgb="FFFF0000"/>
      </left>
      <right/>
      <top style="medium">
        <color indexed="64"/>
      </top>
      <bottom style="medium">
        <color indexed="64"/>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35">
    <xf numFmtId="0" fontId="0" fillId="0" borderId="0"/>
    <xf numFmtId="9"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3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cellStyleXfs>
  <cellXfs count="951">
    <xf numFmtId="0" fontId="0" fillId="0" borderId="0" xfId="0"/>
    <xf numFmtId="0" fontId="4" fillId="0" borderId="0" xfId="0" applyFont="1"/>
    <xf numFmtId="0" fontId="0" fillId="0" borderId="0" xfId="0" applyFill="1"/>
    <xf numFmtId="0" fontId="8" fillId="7" borderId="0" xfId="0" applyFont="1" applyFill="1" applyAlignment="1">
      <alignment vertical="center"/>
    </xf>
    <xf numFmtId="0" fontId="11" fillId="0" borderId="0" xfId="0" applyFont="1"/>
    <xf numFmtId="0" fontId="8" fillId="0" borderId="0" xfId="0" applyFont="1"/>
    <xf numFmtId="0" fontId="8" fillId="0" borderId="0" xfId="0" quotePrefix="1" applyFont="1"/>
    <xf numFmtId="0" fontId="8" fillId="0" borderId="0" xfId="0" quotePrefix="1" applyFont="1" applyAlignment="1">
      <alignment horizontal="right"/>
    </xf>
    <xf numFmtId="0" fontId="13" fillId="0" borderId="0" xfId="0" applyFont="1" applyAlignment="1">
      <alignment wrapText="1"/>
    </xf>
    <xf numFmtId="0" fontId="8" fillId="0" borderId="0" xfId="0" applyFont="1" applyAlignment="1">
      <alignment wrapText="1"/>
    </xf>
    <xf numFmtId="0" fontId="8" fillId="0" borderId="0" xfId="0" applyFont="1" applyAlignment="1">
      <alignment vertical="top" wrapText="1"/>
    </xf>
    <xf numFmtId="0" fontId="16" fillId="0" borderId="0" xfId="0" applyFont="1" applyAlignment="1">
      <alignment vertical="top" wrapText="1"/>
    </xf>
    <xf numFmtId="14" fontId="8" fillId="0" borderId="0" xfId="0" applyNumberFormat="1" applyFont="1" applyFill="1"/>
    <xf numFmtId="0" fontId="8" fillId="0" borderId="0" xfId="0" applyFont="1" applyFill="1"/>
    <xf numFmtId="14" fontId="0" fillId="0" borderId="0" xfId="0" applyNumberFormat="1"/>
    <xf numFmtId="0" fontId="0" fillId="5" borderId="0" xfId="0" applyFont="1" applyFill="1" applyBorder="1"/>
    <xf numFmtId="0" fontId="3" fillId="0" borderId="0" xfId="0" applyFont="1"/>
    <xf numFmtId="0" fontId="0" fillId="0" borderId="0" xfId="0" applyAlignment="1">
      <alignment horizontal="left" vertical="top" wrapText="1"/>
    </xf>
    <xf numFmtId="0" fontId="19"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wrapText="1"/>
    </xf>
    <xf numFmtId="0" fontId="4" fillId="0" borderId="0" xfId="0" applyFont="1" applyAlignment="1">
      <alignment horizontal="left" vertical="top" wrapText="1"/>
    </xf>
    <xf numFmtId="0" fontId="19" fillId="0" borderId="0" xfId="0" applyFont="1" applyAlignment="1">
      <alignment horizontal="left" wrapText="1"/>
    </xf>
    <xf numFmtId="0" fontId="4" fillId="0" borderId="0" xfId="0" applyFont="1" applyAlignment="1">
      <alignment horizontal="left" wrapText="1"/>
    </xf>
    <xf numFmtId="0" fontId="0" fillId="0" borderId="0" xfId="0" applyAlignment="1"/>
    <xf numFmtId="0" fontId="3" fillId="0" borderId="0" xfId="0" applyFont="1" applyAlignment="1">
      <alignment vertical="top" wrapText="1"/>
    </xf>
    <xf numFmtId="0" fontId="0" fillId="12" borderId="32" xfId="0" applyFill="1" applyBorder="1"/>
    <xf numFmtId="0" fontId="3" fillId="13" borderId="0" xfId="0" applyFont="1" applyFill="1"/>
    <xf numFmtId="0" fontId="3" fillId="8" borderId="0" xfId="0" applyFont="1" applyFill="1"/>
    <xf numFmtId="0" fontId="3" fillId="16" borderId="0" xfId="0" applyFont="1" applyFill="1"/>
    <xf numFmtId="0" fontId="3" fillId="11" borderId="0" xfId="0" applyFont="1" applyFill="1"/>
    <xf numFmtId="0" fontId="0" fillId="11" borderId="0" xfId="0" applyFill="1" applyAlignment="1">
      <alignment horizontal="left" vertical="top" wrapText="1"/>
    </xf>
    <xf numFmtId="0" fontId="19" fillId="11" borderId="0" xfId="0" applyFont="1" applyFill="1" applyAlignment="1">
      <alignment horizontal="left" vertical="top" wrapText="1"/>
    </xf>
    <xf numFmtId="0" fontId="4" fillId="11" borderId="0" xfId="0" applyFont="1" applyFill="1" applyAlignment="1">
      <alignment horizontal="left" vertical="top" wrapText="1"/>
    </xf>
    <xf numFmtId="0" fontId="19" fillId="11" borderId="0" xfId="0" applyFont="1" applyFill="1" applyAlignment="1">
      <alignment horizontal="left" wrapText="1"/>
    </xf>
    <xf numFmtId="0" fontId="4" fillId="11" borderId="0" xfId="0" applyFont="1" applyFill="1" applyAlignment="1">
      <alignment horizontal="left" wrapText="1"/>
    </xf>
    <xf numFmtId="0" fontId="0" fillId="11" borderId="0" xfId="0" applyFill="1" applyAlignment="1">
      <alignment horizontal="left" wrapText="1"/>
    </xf>
    <xf numFmtId="0" fontId="3" fillId="11" borderId="0" xfId="0" applyFont="1" applyFill="1" applyAlignment="1">
      <alignment wrapText="1"/>
    </xf>
    <xf numFmtId="0" fontId="0" fillId="12" borderId="1" xfId="0" applyFill="1" applyBorder="1"/>
    <xf numFmtId="0" fontId="0" fillId="0" borderId="1" xfId="0" applyBorder="1"/>
    <xf numFmtId="0" fontId="11" fillId="7" borderId="1" xfId="0" applyFont="1" applyFill="1" applyBorder="1" applyAlignment="1">
      <alignment vertical="center"/>
    </xf>
    <xf numFmtId="0" fontId="8" fillId="0" borderId="0" xfId="0" applyFont="1" applyFill="1" applyBorder="1"/>
    <xf numFmtId="0" fontId="8" fillId="0" borderId="15" xfId="0" applyFont="1" applyFill="1" applyBorder="1"/>
    <xf numFmtId="1" fontId="0" fillId="6" borderId="10" xfId="0" applyNumberFormat="1" applyFill="1" applyBorder="1" applyAlignment="1"/>
    <xf numFmtId="2" fontId="0" fillId="6" borderId="10" xfId="0" applyNumberFormat="1" applyFill="1" applyBorder="1" applyAlignment="1"/>
    <xf numFmtId="14" fontId="8" fillId="0" borderId="16" xfId="0" applyNumberFormat="1" applyFont="1" applyFill="1" applyBorder="1"/>
    <xf numFmtId="2" fontId="0" fillId="6" borderId="11" xfId="0" applyNumberFormat="1" applyFill="1" applyBorder="1" applyAlignment="1"/>
    <xf numFmtId="0" fontId="8" fillId="0" borderId="16" xfId="0" applyFont="1" applyFill="1" applyBorder="1"/>
    <xf numFmtId="2" fontId="0" fillId="6" borderId="12" xfId="0" applyNumberFormat="1" applyFill="1" applyBorder="1" applyAlignment="1"/>
    <xf numFmtId="2" fontId="0" fillId="6" borderId="2" xfId="0" applyNumberFormat="1" applyFill="1" applyBorder="1" applyAlignment="1"/>
    <xf numFmtId="2" fontId="0" fillId="6" borderId="3" xfId="0" applyNumberFormat="1" applyFill="1" applyBorder="1" applyAlignment="1"/>
    <xf numFmtId="2" fontId="0" fillId="6" borderId="4" xfId="0" applyNumberFormat="1" applyFill="1" applyBorder="1" applyAlignment="1"/>
    <xf numFmtId="0" fontId="8" fillId="0" borderId="17" xfId="0" applyFont="1" applyFill="1" applyBorder="1"/>
    <xf numFmtId="2" fontId="0" fillId="6" borderId="7" xfId="0" applyNumberFormat="1" applyFill="1" applyBorder="1" applyAlignment="1"/>
    <xf numFmtId="2" fontId="0" fillId="6" borderId="8" xfId="0" applyNumberFormat="1" applyFill="1" applyBorder="1" applyAlignment="1"/>
    <xf numFmtId="2" fontId="0" fillId="6" borderId="9" xfId="0" applyNumberFormat="1" applyFill="1" applyBorder="1" applyAlignment="1"/>
    <xf numFmtId="0" fontId="8" fillId="0" borderId="32" xfId="0" applyFont="1" applyFill="1" applyBorder="1"/>
    <xf numFmtId="9" fontId="0" fillId="3" borderId="41" xfId="1" applyFont="1" applyFill="1" applyBorder="1" applyAlignment="1">
      <alignment horizontal="left"/>
    </xf>
    <xf numFmtId="0" fontId="27" fillId="0" borderId="0" xfId="0" applyFont="1"/>
    <xf numFmtId="0" fontId="27" fillId="3" borderId="0" xfId="0" applyFont="1" applyFill="1" applyBorder="1" applyAlignment="1">
      <alignment horizontal="left"/>
    </xf>
    <xf numFmtId="0" fontId="27" fillId="3" borderId="0" xfId="0" applyFont="1" applyFill="1" applyBorder="1" applyAlignment="1">
      <alignment horizontal="right"/>
    </xf>
    <xf numFmtId="2" fontId="27" fillId="3" borderId="0" xfId="0" applyNumberFormat="1" applyFont="1" applyFill="1" applyBorder="1" applyAlignment="1">
      <alignment horizontal="right"/>
    </xf>
    <xf numFmtId="0" fontId="27" fillId="0" borderId="2" xfId="0" applyFont="1" applyBorder="1"/>
    <xf numFmtId="0" fontId="27" fillId="0" borderId="3" xfId="0" applyFont="1" applyBorder="1"/>
    <xf numFmtId="0" fontId="27" fillId="0" borderId="4" xfId="0" applyFont="1" applyBorder="1"/>
    <xf numFmtId="0" fontId="27" fillId="0" borderId="5" xfId="0" applyFont="1" applyBorder="1"/>
    <xf numFmtId="0" fontId="27" fillId="0" borderId="0" xfId="0" applyFont="1" applyBorder="1"/>
    <xf numFmtId="0" fontId="27" fillId="0" borderId="6" xfId="0" applyFont="1" applyBorder="1"/>
    <xf numFmtId="14" fontId="27" fillId="0" borderId="5" xfId="0" applyNumberFormat="1" applyFont="1" applyBorder="1"/>
    <xf numFmtId="0" fontId="27" fillId="3" borderId="3" xfId="0" applyFont="1" applyFill="1" applyBorder="1" applyAlignment="1">
      <alignment horizontal="left"/>
    </xf>
    <xf numFmtId="0" fontId="27" fillId="3" borderId="0" xfId="0" applyNumberFormat="1" applyFont="1" applyFill="1" applyBorder="1" applyAlignment="1">
      <alignment horizontal="right"/>
    </xf>
    <xf numFmtId="0" fontId="27" fillId="3" borderId="2" xfId="0" applyFont="1" applyFill="1" applyBorder="1" applyAlignment="1">
      <alignment horizontal="left"/>
    </xf>
    <xf numFmtId="0" fontId="27" fillId="3" borderId="4" xfId="0" applyFont="1" applyFill="1" applyBorder="1" applyAlignment="1">
      <alignment horizontal="left"/>
    </xf>
    <xf numFmtId="2" fontId="27" fillId="3" borderId="5" xfId="0" applyNumberFormat="1" applyFont="1" applyFill="1" applyBorder="1" applyAlignment="1">
      <alignment horizontal="right"/>
    </xf>
    <xf numFmtId="2" fontId="27" fillId="3" borderId="6" xfId="0" applyNumberFormat="1" applyFont="1" applyFill="1" applyBorder="1" applyAlignment="1">
      <alignment horizontal="right"/>
    </xf>
    <xf numFmtId="0" fontId="27" fillId="3" borderId="5" xfId="0" applyFont="1" applyFill="1" applyBorder="1" applyAlignment="1">
      <alignment horizontal="right"/>
    </xf>
    <xf numFmtId="0" fontId="27" fillId="3" borderId="6" xfId="0" applyFont="1" applyFill="1" applyBorder="1" applyAlignment="1">
      <alignment horizontal="right"/>
    </xf>
    <xf numFmtId="0" fontId="27" fillId="0" borderId="3" xfId="0" applyFont="1" applyFill="1" applyBorder="1" applyAlignment="1">
      <alignment horizontal="left"/>
    </xf>
    <xf numFmtId="0" fontId="27" fillId="0" borderId="0" xfId="0" applyFont="1" applyFill="1" applyBorder="1" applyAlignment="1">
      <alignment horizontal="left"/>
    </xf>
    <xf numFmtId="2" fontId="27" fillId="0" borderId="0" xfId="0" applyNumberFormat="1" applyFont="1" applyFill="1" applyBorder="1" applyAlignment="1">
      <alignment horizontal="right"/>
    </xf>
    <xf numFmtId="0" fontId="27" fillId="0" borderId="0" xfId="0" applyFont="1" applyFill="1" applyBorder="1" applyAlignment="1">
      <alignment horizontal="right"/>
    </xf>
    <xf numFmtId="2" fontId="0" fillId="0" borderId="32" xfId="0" applyNumberFormat="1" applyFill="1" applyBorder="1" applyAlignment="1">
      <alignment horizontal="right"/>
    </xf>
    <xf numFmtId="9" fontId="0" fillId="0" borderId="32" xfId="1" applyFont="1" applyFill="1" applyBorder="1" applyAlignment="1">
      <alignment horizontal="right"/>
    </xf>
    <xf numFmtId="2" fontId="0" fillId="0" borderId="53" xfId="0" applyNumberFormat="1" applyFill="1" applyBorder="1" applyAlignment="1">
      <alignment horizontal="right"/>
    </xf>
    <xf numFmtId="0" fontId="8" fillId="0" borderId="53" xfId="0" applyFont="1" applyFill="1" applyBorder="1"/>
    <xf numFmtId="2" fontId="0" fillId="0" borderId="56" xfId="0" applyNumberFormat="1" applyFill="1" applyBorder="1" applyAlignment="1">
      <alignment horizontal="right"/>
    </xf>
    <xf numFmtId="0" fontId="8" fillId="0" borderId="56" xfId="0" applyFont="1" applyFill="1" applyBorder="1"/>
    <xf numFmtId="0" fontId="3" fillId="4" borderId="41" xfId="0" applyFont="1" applyFill="1" applyBorder="1" applyAlignment="1">
      <alignment wrapText="1"/>
    </xf>
    <xf numFmtId="2" fontId="0" fillId="0" borderId="59" xfId="0" applyNumberFormat="1" applyFill="1" applyBorder="1" applyAlignment="1">
      <alignment horizontal="right"/>
    </xf>
    <xf numFmtId="2" fontId="0" fillId="0" borderId="35" xfId="0" applyNumberFormat="1" applyFill="1" applyBorder="1" applyAlignment="1">
      <alignment horizontal="right"/>
    </xf>
    <xf numFmtId="2" fontId="0" fillId="0" borderId="38" xfId="0" applyNumberFormat="1" applyFill="1" applyBorder="1" applyAlignment="1">
      <alignment horizontal="right"/>
    </xf>
    <xf numFmtId="2" fontId="27" fillId="3" borderId="0" xfId="0" applyNumberFormat="1" applyFont="1" applyFill="1" applyBorder="1" applyAlignment="1">
      <alignment horizontal="left"/>
    </xf>
    <xf numFmtId="3" fontId="27" fillId="3" borderId="3" xfId="2" applyNumberFormat="1" applyFont="1" applyFill="1" applyBorder="1" applyAlignment="1">
      <alignment horizontal="left"/>
    </xf>
    <xf numFmtId="3" fontId="27" fillId="3" borderId="0" xfId="2" applyNumberFormat="1" applyFont="1" applyFill="1" applyBorder="1" applyAlignment="1">
      <alignment horizontal="right"/>
    </xf>
    <xf numFmtId="0" fontId="27" fillId="3" borderId="10" xfId="0" applyFont="1" applyFill="1" applyBorder="1" applyAlignment="1">
      <alignment horizontal="left"/>
    </xf>
    <xf numFmtId="0" fontId="27" fillId="3" borderId="11" xfId="0" applyFont="1" applyFill="1" applyBorder="1" applyAlignment="1">
      <alignment horizontal="right"/>
    </xf>
    <xf numFmtId="2" fontId="0" fillId="3" borderId="16" xfId="0" applyNumberFormat="1" applyFont="1" applyFill="1" applyBorder="1" applyAlignment="1">
      <alignment horizontal="left"/>
    </xf>
    <xf numFmtId="0" fontId="11" fillId="7" borderId="0" xfId="0" applyFont="1" applyFill="1" applyBorder="1" applyAlignment="1">
      <alignment vertical="center"/>
    </xf>
    <xf numFmtId="10" fontId="0" fillId="0" borderId="56" xfId="1" applyNumberFormat="1" applyFont="1" applyFill="1" applyBorder="1" applyAlignment="1">
      <alignment horizontal="right"/>
    </xf>
    <xf numFmtId="10" fontId="0" fillId="0" borderId="32" xfId="1" applyNumberFormat="1" applyFont="1" applyFill="1" applyBorder="1" applyAlignment="1">
      <alignment horizontal="right"/>
    </xf>
    <xf numFmtId="10" fontId="0" fillId="0" borderId="53" xfId="1" applyNumberFormat="1" applyFont="1" applyFill="1" applyBorder="1" applyAlignment="1">
      <alignment horizontal="right"/>
    </xf>
    <xf numFmtId="0" fontId="27" fillId="6" borderId="2" xfId="0" applyFont="1" applyFill="1" applyBorder="1" applyAlignment="1"/>
    <xf numFmtId="0" fontId="27" fillId="6" borderId="3" xfId="0" applyFont="1" applyFill="1" applyBorder="1" applyAlignment="1"/>
    <xf numFmtId="0" fontId="27" fillId="3" borderId="3" xfId="0" applyFont="1" applyFill="1" applyBorder="1" applyAlignment="1">
      <alignment horizontal="right"/>
    </xf>
    <xf numFmtId="0" fontId="27" fillId="6" borderId="4" xfId="0" applyFont="1" applyFill="1" applyBorder="1" applyAlignment="1"/>
    <xf numFmtId="0" fontId="27" fillId="3" borderId="8" xfId="0" applyFont="1" applyFill="1" applyBorder="1" applyAlignment="1">
      <alignment horizontal="left"/>
    </xf>
    <xf numFmtId="0" fontId="27" fillId="0" borderId="7" xfId="0" applyFont="1" applyBorder="1"/>
    <xf numFmtId="0" fontId="27" fillId="0" borderId="8" xfId="0" applyFont="1" applyBorder="1"/>
    <xf numFmtId="0" fontId="27" fillId="0" borderId="9" xfId="0" applyFont="1" applyBorder="1"/>
    <xf numFmtId="0" fontId="27" fillId="6" borderId="8" xfId="0" applyFont="1" applyFill="1" applyBorder="1" applyAlignment="1"/>
    <xf numFmtId="0" fontId="27" fillId="6" borderId="7" xfId="0" applyFont="1" applyFill="1" applyBorder="1" applyAlignment="1"/>
    <xf numFmtId="0" fontId="27" fillId="6" borderId="9" xfId="0" applyFont="1" applyFill="1" applyBorder="1" applyAlignment="1"/>
    <xf numFmtId="3" fontId="27" fillId="3" borderId="8" xfId="2" applyNumberFormat="1" applyFont="1" applyFill="1" applyBorder="1" applyAlignment="1">
      <alignment horizontal="right"/>
    </xf>
    <xf numFmtId="0" fontId="27" fillId="14" borderId="3" xfId="0" applyFont="1" applyFill="1" applyBorder="1"/>
    <xf numFmtId="0" fontId="27" fillId="14" borderId="0" xfId="0" applyFont="1" applyFill="1" applyBorder="1"/>
    <xf numFmtId="0" fontId="27" fillId="14" borderId="8" xfId="0" applyFont="1" applyFill="1" applyBorder="1"/>
    <xf numFmtId="0" fontId="27" fillId="14" borderId="3" xfId="0" applyFont="1" applyFill="1" applyBorder="1" applyAlignment="1"/>
    <xf numFmtId="166" fontId="27" fillId="0" borderId="2" xfId="2" applyNumberFormat="1" applyFont="1" applyBorder="1"/>
    <xf numFmtId="3" fontId="27" fillId="3" borderId="4" xfId="2" applyNumberFormat="1" applyFont="1" applyFill="1" applyBorder="1" applyAlignment="1">
      <alignment horizontal="left"/>
    </xf>
    <xf numFmtId="166" fontId="27" fillId="0" borderId="5" xfId="2" applyNumberFormat="1" applyFont="1" applyBorder="1"/>
    <xf numFmtId="3" fontId="27" fillId="3" borderId="6" xfId="2" applyNumberFormat="1" applyFont="1" applyFill="1" applyBorder="1" applyAlignment="1">
      <alignment horizontal="right"/>
    </xf>
    <xf numFmtId="166" fontId="27" fillId="0" borderId="7" xfId="2" applyNumberFormat="1" applyFont="1" applyBorder="1"/>
    <xf numFmtId="3" fontId="27" fillId="3" borderId="9" xfId="2" applyNumberFormat="1" applyFont="1" applyFill="1" applyBorder="1" applyAlignment="1">
      <alignment horizontal="right"/>
    </xf>
    <xf numFmtId="0" fontId="27" fillId="3" borderId="8" xfId="0" applyNumberFormat="1" applyFont="1" applyFill="1" applyBorder="1" applyAlignment="1">
      <alignment horizontal="left"/>
    </xf>
    <xf numFmtId="0" fontId="27" fillId="14" borderId="8" xfId="0" applyFont="1" applyFill="1" applyBorder="1" applyAlignment="1"/>
    <xf numFmtId="0" fontId="27" fillId="3" borderId="7" xfId="0" applyFont="1" applyFill="1" applyBorder="1" applyAlignment="1">
      <alignment horizontal="left"/>
    </xf>
    <xf numFmtId="0" fontId="27" fillId="3" borderId="9" xfId="0" applyFont="1" applyFill="1" applyBorder="1" applyAlignment="1">
      <alignment horizontal="left"/>
    </xf>
    <xf numFmtId="0" fontId="27" fillId="0" borderId="8" xfId="0" applyFont="1" applyFill="1" applyBorder="1" applyAlignment="1">
      <alignment horizontal="left"/>
    </xf>
    <xf numFmtId="0" fontId="27" fillId="3" borderId="12" xfId="0" applyFont="1" applyFill="1" applyBorder="1" applyAlignment="1">
      <alignment horizontal="left"/>
    </xf>
    <xf numFmtId="3" fontId="27" fillId="3" borderId="8" xfId="2" applyNumberFormat="1" applyFont="1" applyFill="1" applyBorder="1" applyAlignment="1">
      <alignment horizontal="left"/>
    </xf>
    <xf numFmtId="3" fontId="27" fillId="3" borderId="9" xfId="2" applyNumberFormat="1" applyFont="1" applyFill="1" applyBorder="1" applyAlignment="1">
      <alignment horizontal="left"/>
    </xf>
    <xf numFmtId="14" fontId="27" fillId="0" borderId="0" xfId="0" applyNumberFormat="1" applyFont="1" applyBorder="1"/>
    <xf numFmtId="2" fontId="27" fillId="0" borderId="0" xfId="0" applyNumberFormat="1" applyFont="1" applyBorder="1"/>
    <xf numFmtId="0" fontId="25" fillId="0" borderId="59" xfId="0" applyFont="1" applyFill="1" applyBorder="1"/>
    <xf numFmtId="0" fontId="25" fillId="0" borderId="0" xfId="0" applyFont="1" applyFill="1"/>
    <xf numFmtId="0" fontId="25" fillId="0" borderId="18" xfId="0" applyFont="1" applyFill="1" applyBorder="1"/>
    <xf numFmtId="0" fontId="31" fillId="2" borderId="15" xfId="0" applyFont="1" applyFill="1" applyBorder="1" applyAlignment="1">
      <alignment horizontal="center" vertical="center"/>
    </xf>
    <xf numFmtId="2" fontId="25" fillId="2" borderId="16" xfId="0" applyNumberFormat="1" applyFont="1" applyFill="1" applyBorder="1" applyAlignment="1">
      <alignment horizontal="center" vertical="center"/>
    </xf>
    <xf numFmtId="2" fontId="25" fillId="2" borderId="17" xfId="0" applyNumberFormat="1" applyFont="1" applyFill="1" applyBorder="1" applyAlignment="1">
      <alignment horizontal="center" vertical="center"/>
    </xf>
    <xf numFmtId="0" fontId="25" fillId="0" borderId="34" xfId="0" applyFont="1" applyBorder="1"/>
    <xf numFmtId="0" fontId="24"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0" xfId="0" applyFont="1"/>
    <xf numFmtId="0" fontId="0" fillId="0" borderId="32" xfId="0" applyFont="1" applyBorder="1"/>
    <xf numFmtId="0" fontId="0" fillId="0" borderId="32" xfId="0" applyFont="1" applyFill="1" applyBorder="1"/>
    <xf numFmtId="0" fontId="0" fillId="0" borderId="32" xfId="0" applyFont="1" applyFill="1" applyBorder="1" applyAlignment="1">
      <alignment horizontal="right"/>
    </xf>
    <xf numFmtId="0" fontId="0" fillId="0" borderId="32" xfId="0" applyFont="1" applyBorder="1" applyAlignment="1">
      <alignment horizontal="right"/>
    </xf>
    <xf numFmtId="0" fontId="0" fillId="18" borderId="0" xfId="0" applyFont="1" applyFill="1"/>
    <xf numFmtId="0" fontId="0" fillId="19" borderId="58" xfId="0" quotePrefix="1" applyFont="1" applyFill="1" applyBorder="1"/>
    <xf numFmtId="0" fontId="0" fillId="19" borderId="56" xfId="0" quotePrefix="1" applyFont="1" applyFill="1" applyBorder="1"/>
    <xf numFmtId="0" fontId="0" fillId="19" borderId="59" xfId="0" quotePrefix="1" applyFont="1" applyFill="1" applyBorder="1"/>
    <xf numFmtId="0" fontId="0" fillId="9" borderId="58" xfId="0" quotePrefix="1" applyFont="1" applyFill="1" applyBorder="1"/>
    <xf numFmtId="0" fontId="0" fillId="9" borderId="56" xfId="0" quotePrefix="1" applyFont="1" applyFill="1" applyBorder="1"/>
    <xf numFmtId="0" fontId="0" fillId="9" borderId="59" xfId="0" quotePrefix="1" applyFont="1" applyFill="1" applyBorder="1"/>
    <xf numFmtId="0" fontId="0" fillId="19" borderId="34" xfId="0" quotePrefix="1" applyFont="1" applyFill="1" applyBorder="1"/>
    <xf numFmtId="0" fontId="0" fillId="19" borderId="32" xfId="0" quotePrefix="1" applyFont="1" applyFill="1" applyBorder="1"/>
    <xf numFmtId="0" fontId="0" fillId="19" borderId="35" xfId="0" quotePrefix="1" applyFont="1" applyFill="1" applyBorder="1"/>
    <xf numFmtId="0" fontId="0" fillId="9" borderId="34" xfId="0" quotePrefix="1" applyFont="1" applyFill="1" applyBorder="1"/>
    <xf numFmtId="0" fontId="0" fillId="9" borderId="32" xfId="0" quotePrefix="1" applyFont="1" applyFill="1" applyBorder="1"/>
    <xf numFmtId="0" fontId="0" fillId="9" borderId="35" xfId="0" quotePrefix="1" applyFont="1" applyFill="1" applyBorder="1"/>
    <xf numFmtId="0" fontId="0" fillId="10" borderId="0" xfId="0" applyFont="1" applyFill="1"/>
    <xf numFmtId="0" fontId="0" fillId="10" borderId="34" xfId="0" quotePrefix="1" applyFont="1" applyFill="1" applyBorder="1"/>
    <xf numFmtId="0" fontId="0" fillId="10" borderId="32" xfId="0" quotePrefix="1" applyFont="1" applyFill="1" applyBorder="1"/>
    <xf numFmtId="0" fontId="0" fillId="10" borderId="35" xfId="0" quotePrefix="1" applyFont="1" applyFill="1" applyBorder="1"/>
    <xf numFmtId="0" fontId="0" fillId="10" borderId="37" xfId="0" quotePrefix="1" applyFont="1" applyFill="1" applyBorder="1"/>
    <xf numFmtId="0" fontId="0" fillId="10" borderId="53" xfId="0" quotePrefix="1" applyFont="1" applyFill="1" applyBorder="1"/>
    <xf numFmtId="0" fontId="0" fillId="0" borderId="63" xfId="0" applyFont="1" applyBorder="1"/>
    <xf numFmtId="0" fontId="0" fillId="0" borderId="38" xfId="0" applyFont="1" applyBorder="1"/>
    <xf numFmtId="0" fontId="0" fillId="10" borderId="50" xfId="0" quotePrefix="1" applyFont="1" applyFill="1" applyBorder="1"/>
    <xf numFmtId="0" fontId="0" fillId="10" borderId="45" xfId="0" quotePrefix="1" applyFont="1" applyFill="1" applyBorder="1"/>
    <xf numFmtId="0" fontId="0" fillId="0" borderId="0" xfId="0" applyFont="1" applyAlignment="1">
      <alignment vertical="center"/>
    </xf>
    <xf numFmtId="0" fontId="0" fillId="0" borderId="0" xfId="0" applyFont="1" applyAlignment="1"/>
    <xf numFmtId="0" fontId="28" fillId="0" borderId="0" xfId="0" applyFont="1" applyBorder="1"/>
    <xf numFmtId="0" fontId="0" fillId="0" borderId="32" xfId="0" applyFill="1" applyBorder="1"/>
    <xf numFmtId="0" fontId="8" fillId="2" borderId="0" xfId="0" applyFont="1" applyFill="1" applyAlignment="1">
      <alignment vertical="center"/>
    </xf>
    <xf numFmtId="0" fontId="8" fillId="2" borderId="0"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70"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3" fillId="0" borderId="0" xfId="0" applyFont="1"/>
    <xf numFmtId="0" fontId="43" fillId="21" borderId="0" xfId="0" applyFont="1" applyFill="1"/>
    <xf numFmtId="0" fontId="44" fillId="0" borderId="0" xfId="0" applyFont="1"/>
    <xf numFmtId="0" fontId="45" fillId="0" borderId="0" xfId="0" applyFont="1"/>
    <xf numFmtId="0" fontId="46" fillId="0" borderId="0" xfId="0" applyFont="1"/>
    <xf numFmtId="0" fontId="47" fillId="0" borderId="0" xfId="0" applyFont="1"/>
    <xf numFmtId="167" fontId="47" fillId="0" borderId="0" xfId="0" applyNumberFormat="1" applyFont="1" applyFill="1" applyBorder="1" applyAlignment="1">
      <alignment vertical="center"/>
    </xf>
    <xf numFmtId="0" fontId="45" fillId="0" borderId="0" xfId="0" applyFont="1" applyFill="1" applyBorder="1"/>
    <xf numFmtId="0" fontId="45" fillId="0" borderId="0" xfId="0" applyFont="1" applyFill="1"/>
    <xf numFmtId="0" fontId="45" fillId="21" borderId="0" xfId="0" applyFont="1" applyFill="1"/>
    <xf numFmtId="0" fontId="45" fillId="0" borderId="0" xfId="0" applyFont="1" applyBorder="1"/>
    <xf numFmtId="167" fontId="45" fillId="0" borderId="0" xfId="0" applyNumberFormat="1" applyFont="1" applyFill="1" applyAlignment="1">
      <alignment vertical="center"/>
    </xf>
    <xf numFmtId="167" fontId="45" fillId="0" borderId="0" xfId="0" applyNumberFormat="1" applyFont="1"/>
    <xf numFmtId="167" fontId="45" fillId="0" borderId="0" xfId="0" applyNumberFormat="1" applyFont="1" applyFill="1" applyBorder="1"/>
    <xf numFmtId="0" fontId="45" fillId="0" borderId="0" xfId="0" applyFont="1" applyFill="1" applyBorder="1" applyAlignment="1"/>
    <xf numFmtId="9" fontId="45" fillId="0" borderId="0" xfId="0" applyNumberFormat="1" applyFont="1"/>
    <xf numFmtId="167" fontId="45" fillId="0" borderId="0" xfId="0" applyNumberFormat="1" applyFont="1" applyBorder="1"/>
    <xf numFmtId="167" fontId="48" fillId="0" borderId="0" xfId="0" applyNumberFormat="1" applyFont="1" applyFill="1" applyBorder="1" applyAlignment="1">
      <alignment vertical="center"/>
    </xf>
    <xf numFmtId="10" fontId="45" fillId="0" borderId="0" xfId="1" applyNumberFormat="1" applyFont="1" applyFill="1" applyBorder="1"/>
    <xf numFmtId="0" fontId="45" fillId="0" borderId="0" xfId="0" applyFont="1" applyBorder="1" applyAlignment="1">
      <alignment vertical="center"/>
    </xf>
    <xf numFmtId="0" fontId="45" fillId="0" borderId="0" xfId="0" applyFont="1" applyBorder="1" applyAlignment="1"/>
    <xf numFmtId="0" fontId="47" fillId="0" borderId="0" xfId="0" applyFont="1" applyAlignment="1">
      <alignment vertical="center"/>
    </xf>
    <xf numFmtId="0" fontId="45" fillId="0" borderId="0" xfId="0" applyFont="1" applyFill="1" applyBorder="1" applyAlignment="1">
      <alignment vertical="center"/>
    </xf>
    <xf numFmtId="0" fontId="45" fillId="0" borderId="0" xfId="0" applyFont="1" applyAlignment="1">
      <alignment wrapText="1"/>
    </xf>
    <xf numFmtId="167" fontId="45" fillId="0" borderId="0" xfId="0" applyNumberFormat="1" applyFont="1" applyFill="1"/>
    <xf numFmtId="0" fontId="47" fillId="22" borderId="0" xfId="0" applyFont="1" applyFill="1"/>
    <xf numFmtId="0" fontId="47" fillId="23" borderId="0" xfId="0" applyFont="1" applyFill="1"/>
    <xf numFmtId="167" fontId="49" fillId="24" borderId="5" xfId="0" applyNumberFormat="1" applyFont="1" applyFill="1" applyBorder="1" applyAlignment="1">
      <alignment horizontal="left"/>
    </xf>
    <xf numFmtId="0" fontId="47" fillId="21" borderId="0" xfId="0" applyFont="1" applyFill="1"/>
    <xf numFmtId="167" fontId="45" fillId="0" borderId="0" xfId="2" applyNumberFormat="1" applyFont="1" applyFill="1" applyBorder="1"/>
    <xf numFmtId="0" fontId="8" fillId="2" borderId="33" xfId="0" applyFont="1" applyFill="1" applyBorder="1" applyAlignment="1">
      <alignment vertical="center"/>
    </xf>
    <xf numFmtId="0" fontId="0" fillId="2" borderId="2" xfId="0" applyFill="1" applyBorder="1" applyAlignment="1">
      <alignment vertical="center"/>
    </xf>
    <xf numFmtId="0" fontId="4" fillId="2" borderId="4"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30" fillId="2" borderId="5" xfId="0" applyFont="1" applyFill="1" applyBorder="1" applyAlignment="1">
      <alignment horizontal="left" vertical="center" wrapText="1"/>
    </xf>
    <xf numFmtId="0" fontId="30" fillId="2" borderId="6" xfId="0" applyFont="1" applyFill="1" applyBorder="1" applyAlignment="1">
      <alignment horizontal="left" vertical="center" wrapText="1"/>
    </xf>
    <xf numFmtId="2" fontId="27" fillId="0" borderId="5" xfId="0" applyNumberFormat="1" applyFont="1" applyFill="1" applyBorder="1" applyAlignment="1">
      <alignment horizontal="right"/>
    </xf>
    <xf numFmtId="2" fontId="27" fillId="0" borderId="6" xfId="0" applyNumberFormat="1" applyFont="1" applyFill="1" applyBorder="1" applyAlignment="1">
      <alignment horizontal="right"/>
    </xf>
    <xf numFmtId="0" fontId="27" fillId="0" borderId="5" xfId="0" applyFont="1" applyFill="1" applyBorder="1" applyAlignment="1">
      <alignment horizontal="right"/>
    </xf>
    <xf numFmtId="0" fontId="27" fillId="0" borderId="6" xfId="0" applyFont="1" applyFill="1" applyBorder="1" applyAlignment="1">
      <alignment horizontal="right"/>
    </xf>
    <xf numFmtId="0" fontId="27" fillId="10" borderId="0" xfId="0" applyFont="1" applyFill="1" applyBorder="1" applyAlignment="1"/>
    <xf numFmtId="0" fontId="27" fillId="10" borderId="0" xfId="0" applyFont="1" applyFill="1" applyBorder="1" applyAlignment="1">
      <alignment horizontal="left"/>
    </xf>
    <xf numFmtId="0" fontId="27" fillId="10" borderId="6" xfId="0" applyFont="1" applyFill="1" applyBorder="1" applyAlignment="1"/>
    <xf numFmtId="165" fontId="27" fillId="10" borderId="0" xfId="0" applyNumberFormat="1" applyFont="1" applyFill="1" applyBorder="1" applyAlignment="1">
      <alignment horizontal="right"/>
    </xf>
    <xf numFmtId="2" fontId="27" fillId="10" borderId="0" xfId="0" applyNumberFormat="1" applyFont="1" applyFill="1" applyBorder="1" applyAlignment="1">
      <alignment horizontal="right"/>
    </xf>
    <xf numFmtId="0" fontId="27" fillId="10" borderId="0" xfId="0" applyFont="1" applyFill="1" applyBorder="1" applyAlignment="1">
      <alignment horizontal="right"/>
    </xf>
    <xf numFmtId="0" fontId="27" fillId="12" borderId="0" xfId="0" applyFont="1" applyFill="1" applyBorder="1" applyAlignment="1">
      <alignment horizontal="left"/>
    </xf>
    <xf numFmtId="0" fontId="27" fillId="12" borderId="3" xfId="0" applyFont="1" applyFill="1" applyBorder="1" applyAlignment="1">
      <alignment horizontal="left"/>
    </xf>
    <xf numFmtId="2" fontId="27" fillId="12" borderId="0" xfId="0" applyNumberFormat="1" applyFont="1" applyFill="1" applyBorder="1" applyAlignment="1">
      <alignment horizontal="right"/>
    </xf>
    <xf numFmtId="0" fontId="27" fillId="10" borderId="0" xfId="0" applyFont="1" applyFill="1" applyBorder="1"/>
    <xf numFmtId="0" fontId="27" fillId="10" borderId="5" xfId="0" applyFont="1" applyFill="1" applyBorder="1"/>
    <xf numFmtId="14" fontId="27" fillId="10" borderId="5" xfId="0" applyNumberFormat="1" applyFont="1" applyFill="1" applyBorder="1"/>
    <xf numFmtId="165" fontId="27" fillId="10" borderId="5" xfId="0" applyNumberFormat="1" applyFont="1" applyFill="1" applyBorder="1" applyAlignment="1">
      <alignment horizontal="left"/>
    </xf>
    <xf numFmtId="0" fontId="27" fillId="10" borderId="5" xfId="0" applyFont="1" applyFill="1" applyBorder="1" applyAlignment="1">
      <alignment horizontal="right"/>
    </xf>
    <xf numFmtId="0" fontId="31" fillId="0" borderId="58" xfId="0" applyFont="1" applyFill="1" applyBorder="1" applyAlignment="1">
      <alignment horizontal="center" vertical="center"/>
    </xf>
    <xf numFmtId="1" fontId="25" fillId="0" borderId="34" xfId="0" applyNumberFormat="1" applyFont="1" applyFill="1" applyBorder="1" applyAlignment="1"/>
    <xf numFmtId="0" fontId="25" fillId="0" borderId="35" xfId="0" applyFont="1" applyFill="1" applyBorder="1" applyAlignment="1">
      <alignment vertical="center"/>
    </xf>
    <xf numFmtId="2" fontId="25" fillId="0" borderId="34" xfId="0" applyNumberFormat="1" applyFont="1" applyFill="1" applyBorder="1" applyAlignment="1"/>
    <xf numFmtId="2" fontId="25" fillId="0" borderId="47" xfId="0" applyNumberFormat="1" applyFont="1" applyFill="1" applyBorder="1" applyAlignment="1"/>
    <xf numFmtId="0" fontId="25" fillId="0" borderId="60" xfId="0" applyFont="1" applyFill="1" applyBorder="1" applyAlignment="1">
      <alignment vertical="center"/>
    </xf>
    <xf numFmtId="2" fontId="25" fillId="0" borderId="61" xfId="0" applyNumberFormat="1" applyFont="1" applyFill="1" applyBorder="1" applyAlignment="1"/>
    <xf numFmtId="0" fontId="25" fillId="0" borderId="62" xfId="0" applyFont="1" applyFill="1" applyBorder="1" applyAlignment="1">
      <alignment vertical="center"/>
    </xf>
    <xf numFmtId="2" fontId="25" fillId="0" borderId="61" xfId="0" applyNumberFormat="1" applyFont="1" applyFill="1" applyBorder="1" applyAlignment="1">
      <alignment horizontal="center" vertical="center"/>
    </xf>
    <xf numFmtId="2" fontId="25" fillId="0" borderId="50" xfId="0" applyNumberFormat="1" applyFont="1" applyFill="1" applyBorder="1" applyAlignment="1"/>
    <xf numFmtId="0" fontId="25" fillId="0" borderId="63" xfId="0" applyFont="1" applyFill="1" applyBorder="1" applyAlignment="1">
      <alignment vertical="center"/>
    </xf>
    <xf numFmtId="2" fontId="25" fillId="0" borderId="50" xfId="0" applyNumberFormat="1" applyFont="1" applyFill="1" applyBorder="1" applyAlignment="1">
      <alignment horizontal="center" vertical="center"/>
    </xf>
    <xf numFmtId="2" fontId="27" fillId="0" borderId="5" xfId="0" applyNumberFormat="1" applyFont="1" applyBorder="1"/>
    <xf numFmtId="2" fontId="27" fillId="0" borderId="6" xfId="0" applyNumberFormat="1" applyFont="1" applyBorder="1"/>
    <xf numFmtId="2" fontId="27" fillId="0" borderId="0" xfId="0" applyNumberFormat="1" applyFont="1" applyFill="1" applyBorder="1"/>
    <xf numFmtId="0" fontId="27" fillId="0" borderId="0" xfId="0" applyFont="1" applyFill="1" applyBorder="1"/>
    <xf numFmtId="0" fontId="27" fillId="14" borderId="0" xfId="0" applyFont="1" applyFill="1" applyBorder="1" applyAlignment="1"/>
    <xf numFmtId="0" fontId="52" fillId="0" borderId="0" xfId="0" applyFont="1" applyAlignment="1">
      <alignment vertical="center"/>
    </xf>
    <xf numFmtId="0" fontId="52" fillId="0" borderId="0" xfId="0" applyFont="1"/>
    <xf numFmtId="0" fontId="53" fillId="0" borderId="0" xfId="0" applyFont="1"/>
    <xf numFmtId="0" fontId="25" fillId="26" borderId="34" xfId="0" applyFont="1" applyFill="1" applyBorder="1"/>
    <xf numFmtId="2" fontId="0" fillId="26" borderId="32" xfId="0" applyNumberFormat="1" applyFill="1" applyBorder="1" applyAlignment="1">
      <alignment horizontal="right"/>
    </xf>
    <xf numFmtId="9" fontId="0" fillId="26" borderId="32" xfId="1" applyFont="1" applyFill="1" applyBorder="1" applyAlignment="1">
      <alignment horizontal="right"/>
    </xf>
    <xf numFmtId="2" fontId="0" fillId="26" borderId="35" xfId="0" applyNumberFormat="1" applyFill="1" applyBorder="1" applyAlignment="1">
      <alignment horizontal="right"/>
    </xf>
    <xf numFmtId="2" fontId="25" fillId="10" borderId="47" xfId="0" applyNumberFormat="1" applyFont="1" applyFill="1" applyBorder="1" applyAlignment="1">
      <alignment horizontal="center" vertical="center"/>
    </xf>
    <xf numFmtId="0" fontId="27" fillId="0" borderId="4" xfId="0" applyFont="1" applyFill="1" applyBorder="1"/>
    <xf numFmtId="0" fontId="27" fillId="0" borderId="6" xfId="0" applyFont="1" applyFill="1" applyBorder="1"/>
    <xf numFmtId="0" fontId="27" fillId="12" borderId="4" xfId="0" applyFont="1" applyFill="1" applyBorder="1" applyAlignment="1">
      <alignment horizontal="left"/>
    </xf>
    <xf numFmtId="0" fontId="27" fillId="12" borderId="6" xfId="0" applyFont="1" applyFill="1" applyBorder="1" applyAlignment="1">
      <alignment horizontal="left"/>
    </xf>
    <xf numFmtId="0" fontId="27" fillId="12" borderId="0" xfId="0" applyFont="1" applyFill="1" applyBorder="1"/>
    <xf numFmtId="0" fontId="27" fillId="12" borderId="6" xfId="0" applyFont="1" applyFill="1" applyBorder="1"/>
    <xf numFmtId="0" fontId="29" fillId="2" borderId="0" xfId="0" applyFont="1" applyFill="1" applyBorder="1" applyAlignment="1" applyProtection="1">
      <alignment horizontal="right" vertical="center"/>
      <protection locked="0"/>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0" xfId="0" applyFill="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4" xfId="0"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5" xfId="0" applyFill="1" applyBorder="1" applyAlignment="1">
      <alignment horizontal="left" vertical="center"/>
    </xf>
    <xf numFmtId="0" fontId="40" fillId="2" borderId="0" xfId="0" applyFont="1" applyFill="1" applyBorder="1" applyAlignment="1">
      <alignment vertical="center"/>
    </xf>
    <xf numFmtId="0" fontId="8" fillId="2" borderId="69" xfId="0" applyFont="1" applyFill="1" applyBorder="1" applyAlignment="1">
      <alignment vertical="center"/>
    </xf>
    <xf numFmtId="0" fontId="8" fillId="2" borderId="13" xfId="0" applyFont="1" applyFill="1" applyBorder="1" applyAlignment="1">
      <alignment vertical="center"/>
    </xf>
    <xf numFmtId="0" fontId="8" fillId="2" borderId="18" xfId="0" applyFont="1" applyFill="1" applyBorder="1" applyAlignment="1">
      <alignment vertical="center"/>
    </xf>
    <xf numFmtId="0" fontId="8" fillId="2" borderId="14" xfId="0" applyFont="1" applyFill="1" applyBorder="1" applyAlignment="1">
      <alignment vertical="center"/>
    </xf>
    <xf numFmtId="0" fontId="8" fillId="2" borderId="44" xfId="0" applyFont="1" applyFill="1" applyBorder="1" applyAlignment="1">
      <alignment vertical="center"/>
    </xf>
    <xf numFmtId="0" fontId="8" fillId="2" borderId="42" xfId="0" applyFont="1" applyFill="1" applyBorder="1" applyAlignment="1">
      <alignment vertical="center"/>
    </xf>
    <xf numFmtId="0" fontId="8" fillId="2" borderId="30" xfId="0" applyFont="1" applyFill="1" applyBorder="1" applyAlignment="1">
      <alignment vertical="center"/>
    </xf>
    <xf numFmtId="0" fontId="8" fillId="2" borderId="41" xfId="0" applyFont="1" applyFill="1" applyBorder="1" applyAlignment="1">
      <alignment vertical="center"/>
    </xf>
    <xf numFmtId="0" fontId="8" fillId="2" borderId="68" xfId="0" applyFont="1" applyFill="1" applyBorder="1" applyAlignment="1">
      <alignment vertical="center"/>
    </xf>
    <xf numFmtId="0" fontId="8" fillId="2" borderId="48" xfId="0" applyFont="1" applyFill="1" applyBorder="1" applyAlignment="1">
      <alignment vertical="center"/>
    </xf>
    <xf numFmtId="0" fontId="8" fillId="2" borderId="43" xfId="0" applyFont="1" applyFill="1" applyBorder="1" applyAlignment="1">
      <alignment vertical="center"/>
    </xf>
    <xf numFmtId="0" fontId="8" fillId="2" borderId="73" xfId="0" applyFont="1" applyFill="1" applyBorder="1" applyAlignment="1">
      <alignment vertical="center"/>
    </xf>
    <xf numFmtId="0" fontId="8" fillId="2" borderId="39" xfId="0" applyFont="1" applyFill="1" applyBorder="1" applyAlignment="1">
      <alignment vertical="center"/>
    </xf>
    <xf numFmtId="0" fontId="8" fillId="2" borderId="66" xfId="0" applyFont="1" applyFill="1" applyBorder="1" applyAlignment="1">
      <alignment vertical="center"/>
    </xf>
    <xf numFmtId="0" fontId="8" fillId="2" borderId="71" xfId="0" applyFont="1" applyFill="1" applyBorder="1" applyAlignment="1">
      <alignment vertical="center"/>
    </xf>
    <xf numFmtId="0" fontId="8" fillId="2" borderId="10" xfId="0" applyFont="1" applyFill="1" applyBorder="1" applyAlignment="1">
      <alignment vertical="center"/>
    </xf>
    <xf numFmtId="0" fontId="8" fillId="2" borderId="47" xfId="0" applyFont="1" applyFill="1" applyBorder="1" applyAlignment="1">
      <alignment vertical="center"/>
    </xf>
    <xf numFmtId="0" fontId="8" fillId="2" borderId="12" xfId="0" applyFont="1" applyFill="1" applyBorder="1" applyAlignment="1">
      <alignment vertical="center"/>
    </xf>
    <xf numFmtId="0" fontId="8" fillId="2" borderId="50" xfId="0" applyFont="1" applyFill="1" applyBorder="1" applyAlignment="1">
      <alignment vertical="center"/>
    </xf>
    <xf numFmtId="0" fontId="8" fillId="2" borderId="45" xfId="0" applyFont="1" applyFill="1" applyBorder="1" applyAlignment="1">
      <alignment vertical="center"/>
    </xf>
    <xf numFmtId="0" fontId="8" fillId="2" borderId="46" xfId="0" applyFont="1" applyFill="1" applyBorder="1" applyAlignment="1">
      <alignment vertical="center"/>
    </xf>
    <xf numFmtId="0" fontId="8" fillId="2" borderId="49" xfId="0" applyFont="1" applyFill="1" applyBorder="1" applyAlignment="1">
      <alignment vertical="center"/>
    </xf>
    <xf numFmtId="0" fontId="8" fillId="2" borderId="36" xfId="0" applyFont="1" applyFill="1" applyBorder="1" applyAlignment="1">
      <alignment vertical="center"/>
    </xf>
    <xf numFmtId="0" fontId="2" fillId="2" borderId="0" xfId="0" applyFont="1" applyFill="1" applyAlignment="1">
      <alignment vertical="center"/>
    </xf>
    <xf numFmtId="0" fontId="29" fillId="2" borderId="3" xfId="0" applyFont="1" applyFill="1" applyBorder="1" applyAlignment="1" applyProtection="1">
      <alignment horizontal="right" vertical="center"/>
      <protection locked="0"/>
    </xf>
    <xf numFmtId="0" fontId="29" fillId="2" borderId="8" xfId="0" applyFont="1" applyFill="1" applyBorder="1" applyAlignment="1" applyProtection="1">
      <alignment horizontal="right" vertical="center"/>
      <protection locked="0"/>
    </xf>
    <xf numFmtId="0" fontId="57" fillId="2" borderId="5" xfId="0" applyFont="1" applyFill="1" applyBorder="1" applyAlignment="1" applyProtection="1">
      <alignment vertical="center"/>
    </xf>
    <xf numFmtId="0" fontId="57" fillId="2" borderId="0" xfId="0" applyFont="1" applyFill="1" applyBorder="1" applyAlignment="1" applyProtection="1">
      <alignment vertical="center"/>
    </xf>
    <xf numFmtId="0" fontId="57" fillId="2" borderId="6" xfId="0" applyFont="1" applyFill="1" applyBorder="1" applyAlignment="1" applyProtection="1">
      <alignment vertical="center"/>
    </xf>
    <xf numFmtId="2" fontId="0" fillId="17" borderId="32" xfId="0" applyNumberFormat="1" applyFill="1" applyBorder="1"/>
    <xf numFmtId="0" fontId="0" fillId="17" borderId="32" xfId="0" applyFill="1" applyBorder="1"/>
    <xf numFmtId="0" fontId="33" fillId="0" borderId="32" xfId="32" applyFont="1" applyBorder="1" applyAlignment="1">
      <alignment horizontal="left"/>
    </xf>
    <xf numFmtId="0" fontId="33" fillId="28" borderId="58" xfId="32" applyFont="1" applyFill="1" applyBorder="1" applyAlignment="1">
      <alignment horizontal="center"/>
    </xf>
    <xf numFmtId="0" fontId="33" fillId="28" borderId="56" xfId="32" applyFont="1" applyFill="1" applyBorder="1" applyAlignment="1">
      <alignment horizontal="center"/>
    </xf>
    <xf numFmtId="0" fontId="33" fillId="12" borderId="56" xfId="32" applyFont="1" applyFill="1" applyBorder="1" applyAlignment="1">
      <alignment horizontal="center"/>
    </xf>
    <xf numFmtId="0" fontId="33" fillId="10" borderId="56" xfId="32" applyFont="1" applyFill="1" applyBorder="1" applyAlignment="1">
      <alignment horizontal="center"/>
    </xf>
    <xf numFmtId="0" fontId="33" fillId="28" borderId="34" xfId="32" applyFont="1" applyFill="1" applyBorder="1" applyAlignment="1">
      <alignment horizontal="center"/>
    </xf>
    <xf numFmtId="0" fontId="33" fillId="28" borderId="32" xfId="32" applyFont="1" applyFill="1" applyBorder="1" applyAlignment="1">
      <alignment horizontal="center"/>
    </xf>
    <xf numFmtId="0" fontId="33" fillId="12" borderId="32" xfId="32" applyFont="1" applyFill="1" applyBorder="1" applyAlignment="1">
      <alignment horizontal="center"/>
    </xf>
    <xf numFmtId="0" fontId="33" fillId="10" borderId="32" xfId="32" applyFont="1" applyFill="1" applyBorder="1" applyAlignment="1">
      <alignment horizontal="center"/>
    </xf>
    <xf numFmtId="0" fontId="33" fillId="28" borderId="37" xfId="32" applyFont="1" applyFill="1" applyBorder="1" applyAlignment="1">
      <alignment horizontal="center"/>
    </xf>
    <xf numFmtId="0" fontId="33" fillId="28" borderId="53" xfId="32" applyFont="1" applyFill="1" applyBorder="1" applyAlignment="1">
      <alignment horizontal="center"/>
    </xf>
    <xf numFmtId="0" fontId="33" fillId="12" borderId="53" xfId="32" applyFont="1" applyFill="1" applyBorder="1" applyAlignment="1">
      <alignment horizontal="center"/>
    </xf>
    <xf numFmtId="0" fontId="33" fillId="10" borderId="53" xfId="32" applyFont="1" applyFill="1" applyBorder="1" applyAlignment="1">
      <alignment horizontal="center"/>
    </xf>
    <xf numFmtId="0" fontId="33" fillId="30" borderId="56" xfId="32" applyFont="1" applyFill="1" applyBorder="1" applyAlignment="1">
      <alignment horizontal="center"/>
    </xf>
    <xf numFmtId="0" fontId="33" fillId="30" borderId="32" xfId="32" applyFont="1" applyFill="1" applyBorder="1" applyAlignment="1">
      <alignment horizontal="center"/>
    </xf>
    <xf numFmtId="0" fontId="33" fillId="30" borderId="53" xfId="32" applyFont="1" applyFill="1" applyBorder="1" applyAlignment="1">
      <alignment horizontal="center"/>
    </xf>
    <xf numFmtId="0" fontId="33" fillId="15" borderId="56" xfId="32" applyFont="1" applyFill="1" applyBorder="1" applyAlignment="1">
      <alignment horizontal="center"/>
    </xf>
    <xf numFmtId="0" fontId="33" fillId="15" borderId="32" xfId="32" applyFont="1" applyFill="1" applyBorder="1" applyAlignment="1">
      <alignment horizontal="center"/>
    </xf>
    <xf numFmtId="0" fontId="33" fillId="15" borderId="53" xfId="32" applyFont="1" applyFill="1" applyBorder="1" applyAlignment="1">
      <alignment horizontal="center"/>
    </xf>
    <xf numFmtId="0" fontId="33" fillId="20" borderId="56" xfId="32" applyFont="1" applyFill="1" applyBorder="1" applyAlignment="1">
      <alignment horizontal="center"/>
    </xf>
    <xf numFmtId="0" fontId="33" fillId="20" borderId="32" xfId="32" applyFont="1" applyFill="1" applyBorder="1" applyAlignment="1">
      <alignment horizontal="center"/>
    </xf>
    <xf numFmtId="0" fontId="33" fillId="20" borderId="53" xfId="32" applyFont="1" applyFill="1" applyBorder="1" applyAlignment="1">
      <alignment horizontal="center"/>
    </xf>
    <xf numFmtId="0" fontId="62" fillId="0" borderId="0" xfId="0" applyFont="1" applyFill="1" applyAlignment="1" applyProtection="1">
      <alignment vertical="center"/>
    </xf>
    <xf numFmtId="0" fontId="63" fillId="0" borderId="0" xfId="0" applyFont="1" applyFill="1" applyBorder="1" applyAlignment="1" applyProtection="1"/>
    <xf numFmtId="0" fontId="64" fillId="0" borderId="0" xfId="0" applyFont="1" applyFill="1" applyBorder="1" applyAlignment="1" applyProtection="1">
      <alignment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center" vertical="center"/>
    </xf>
    <xf numFmtId="0" fontId="65" fillId="20" borderId="0" xfId="0" applyFont="1" applyFill="1" applyBorder="1" applyAlignment="1" applyProtection="1">
      <alignment vertical="center"/>
    </xf>
    <xf numFmtId="0" fontId="64" fillId="20" borderId="0" xfId="0" applyFont="1" applyFill="1" applyBorder="1" applyAlignment="1" applyProtection="1">
      <alignment vertical="center"/>
    </xf>
    <xf numFmtId="0" fontId="62" fillId="20" borderId="0" xfId="0" applyFont="1" applyFill="1" applyBorder="1" applyAlignment="1" applyProtection="1">
      <alignment vertical="center"/>
    </xf>
    <xf numFmtId="0" fontId="62" fillId="2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0" borderId="0" xfId="0" applyFont="1" applyFill="1" applyAlignment="1" applyProtection="1">
      <alignment horizontal="left" vertical="center"/>
    </xf>
    <xf numFmtId="0" fontId="67" fillId="0" borderId="0" xfId="0" applyFont="1" applyFill="1" applyAlignment="1" applyProtection="1">
      <alignment horizontal="center" vertical="center" wrapText="1"/>
    </xf>
    <xf numFmtId="0" fontId="68" fillId="0" borderId="19" xfId="0" applyFont="1" applyFill="1" applyBorder="1" applyAlignment="1" applyProtection="1">
      <alignment horizontal="center" vertical="center" wrapText="1"/>
    </xf>
    <xf numFmtId="0" fontId="68" fillId="0" borderId="26" xfId="0" applyFont="1" applyFill="1" applyBorder="1" applyAlignment="1" applyProtection="1">
      <alignment horizontal="center" vertical="center" wrapText="1"/>
    </xf>
    <xf numFmtId="0" fontId="69" fillId="20" borderId="26" xfId="0" applyFont="1" applyFill="1" applyBorder="1" applyAlignment="1" applyProtection="1">
      <alignment horizontal="center" vertical="center" wrapText="1"/>
    </xf>
    <xf numFmtId="0" fontId="69" fillId="20" borderId="75" xfId="0" applyFont="1" applyFill="1" applyBorder="1" applyAlignment="1" applyProtection="1">
      <alignment horizontal="center" vertical="center" wrapText="1"/>
    </xf>
    <xf numFmtId="0" fontId="68" fillId="0" borderId="20" xfId="0" applyFont="1" applyFill="1" applyBorder="1" applyAlignment="1" applyProtection="1">
      <alignment horizontal="center" vertical="center" wrapText="1"/>
    </xf>
    <xf numFmtId="0" fontId="69" fillId="20" borderId="20" xfId="0" applyFont="1" applyFill="1" applyBorder="1" applyAlignment="1" applyProtection="1">
      <alignment horizontal="center" vertical="center" wrapText="1"/>
    </xf>
    <xf numFmtId="0" fontId="68" fillId="0" borderId="3" xfId="0" applyFont="1" applyFill="1" applyBorder="1" applyAlignment="1" applyProtection="1">
      <alignment horizontal="center" vertical="center" wrapText="1"/>
    </xf>
    <xf numFmtId="0" fontId="69" fillId="20" borderId="4" xfId="0" applyFont="1" applyFill="1" applyBorder="1" applyAlignment="1" applyProtection="1">
      <alignment horizontal="center" vertical="center" wrapText="1"/>
    </xf>
    <xf numFmtId="0" fontId="68" fillId="0" borderId="21" xfId="0" applyFont="1" applyFill="1" applyBorder="1" applyAlignment="1" applyProtection="1">
      <alignment horizontal="center" vertical="center" wrapText="1"/>
    </xf>
    <xf numFmtId="0" fontId="68" fillId="0" borderId="22" xfId="0" applyFont="1" applyFill="1" applyBorder="1" applyAlignment="1" applyProtection="1">
      <alignment horizontal="center" vertical="center" wrapText="1"/>
    </xf>
    <xf numFmtId="0" fontId="69" fillId="20" borderId="57" xfId="0" applyFont="1" applyFill="1" applyBorder="1" applyAlignment="1" applyProtection="1">
      <alignment horizontal="center" vertical="center" wrapText="1"/>
    </xf>
    <xf numFmtId="0" fontId="70" fillId="0" borderId="0" xfId="0" applyFont="1" applyFill="1" applyAlignment="1" applyProtection="1">
      <alignment horizontal="center" vertical="center"/>
    </xf>
    <xf numFmtId="0" fontId="25" fillId="0" borderId="23"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34" fillId="20" borderId="27" xfId="0" applyFont="1" applyFill="1" applyBorder="1" applyAlignment="1" applyProtection="1">
      <alignment horizontal="center" vertical="center" wrapText="1"/>
    </xf>
    <xf numFmtId="0" fontId="34" fillId="2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71" fillId="20" borderId="24" xfId="0" applyFont="1" applyFill="1" applyBorder="1" applyAlignment="1" applyProtection="1">
      <alignment horizontal="center" vertical="center" wrapText="1"/>
    </xf>
    <xf numFmtId="0" fontId="71" fillId="20" borderId="74" xfId="0" applyFont="1" applyFill="1" applyBorder="1" applyAlignment="1" applyProtection="1">
      <alignment horizontal="center" vertical="center" wrapText="1"/>
    </xf>
    <xf numFmtId="0" fontId="34" fillId="20" borderId="24"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34" fillId="20" borderId="6" xfId="0" applyFont="1" applyFill="1" applyBorder="1" applyAlignment="1" applyProtection="1">
      <alignment horizontal="center" vertical="center" wrapText="1"/>
    </xf>
    <xf numFmtId="0" fontId="25" fillId="0" borderId="0" xfId="0" applyFont="1" applyFill="1" applyAlignment="1" applyProtection="1">
      <alignment horizontal="center" vertical="center"/>
    </xf>
    <xf numFmtId="0" fontId="73" fillId="0" borderId="0" xfId="0" applyFont="1" applyFill="1" applyAlignment="1" applyProtection="1">
      <alignment horizontal="center" vertical="center" wrapText="1"/>
    </xf>
    <xf numFmtId="0" fontId="62"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vertical="center"/>
      <protection locked="0"/>
    </xf>
    <xf numFmtId="0" fontId="62" fillId="0" borderId="32" xfId="0" applyFont="1" applyFill="1" applyBorder="1" applyAlignment="1" applyProtection="1">
      <alignment vertical="center"/>
      <protection locked="0"/>
    </xf>
    <xf numFmtId="0" fontId="62" fillId="0" borderId="32" xfId="0" applyNumberFormat="1" applyFont="1" applyFill="1" applyBorder="1" applyAlignment="1" applyProtection="1">
      <alignment horizontal="left" vertical="center"/>
      <protection locked="0"/>
    </xf>
    <xf numFmtId="0" fontId="62" fillId="29" borderId="32" xfId="0" applyNumberFormat="1" applyFont="1" applyFill="1" applyBorder="1" applyAlignment="1" applyProtection="1">
      <alignment horizontal="center" vertical="center"/>
      <protection locked="0"/>
    </xf>
    <xf numFmtId="0" fontId="25" fillId="0" borderId="32" xfId="0" applyFont="1" applyFill="1" applyBorder="1" applyProtection="1">
      <protection locked="0"/>
    </xf>
    <xf numFmtId="0" fontId="75" fillId="0" borderId="32" xfId="0" applyFont="1" applyFill="1" applyBorder="1" applyProtection="1">
      <protection locked="0"/>
    </xf>
    <xf numFmtId="0" fontId="75" fillId="0" borderId="32" xfId="0" applyFont="1" applyFill="1" applyBorder="1" applyAlignment="1" applyProtection="1">
      <alignment vertical="center" wrapText="1"/>
      <protection locked="0"/>
    </xf>
    <xf numFmtId="0" fontId="25" fillId="0" borderId="43" xfId="0" applyFont="1" applyFill="1" applyBorder="1" applyProtection="1">
      <protection locked="0"/>
    </xf>
    <xf numFmtId="2" fontId="62" fillId="29" borderId="32" xfId="0" applyNumberFormat="1" applyFont="1" applyFill="1" applyBorder="1" applyAlignment="1" applyProtection="1">
      <alignment horizontal="center" vertical="center"/>
      <protection locked="0"/>
    </xf>
    <xf numFmtId="49" fontId="62" fillId="0" borderId="32" xfId="0" applyNumberFormat="1" applyFont="1" applyFill="1" applyBorder="1" applyAlignment="1" applyProtection="1">
      <alignment horizontal="left" vertical="center"/>
      <protection locked="0"/>
    </xf>
    <xf numFmtId="0" fontId="62" fillId="0" borderId="32" xfId="0" applyFont="1" applyFill="1" applyBorder="1" applyAlignment="1" applyProtection="1">
      <alignment horizontal="left" vertical="center"/>
      <protection locked="0"/>
    </xf>
    <xf numFmtId="0" fontId="62" fillId="0" borderId="0" xfId="0" applyFont="1" applyFill="1" applyAlignment="1" applyProtection="1">
      <alignment vertical="center"/>
      <protection locked="0"/>
    </xf>
    <xf numFmtId="0" fontId="62" fillId="0" borderId="0" xfId="0" applyFont="1" applyFill="1" applyAlignment="1" applyProtection="1">
      <alignment horizontal="center" vertical="center"/>
      <protection locked="0"/>
    </xf>
    <xf numFmtId="0" fontId="62" fillId="0" borderId="41" xfId="0" applyFont="1" applyFill="1" applyBorder="1" applyAlignment="1" applyProtection="1">
      <alignment horizontal="left" vertical="center"/>
      <protection locked="0"/>
    </xf>
    <xf numFmtId="0" fontId="62" fillId="0" borderId="41" xfId="0" applyFont="1" applyFill="1" applyBorder="1" applyAlignment="1" applyProtection="1">
      <alignment vertical="center"/>
      <protection locked="0"/>
    </xf>
    <xf numFmtId="0" fontId="25" fillId="0" borderId="41" xfId="0" applyFont="1" applyFill="1" applyBorder="1" applyProtection="1">
      <protection locked="0"/>
    </xf>
    <xf numFmtId="49" fontId="62" fillId="0" borderId="41" xfId="0" applyNumberFormat="1" applyFont="1" applyFill="1" applyBorder="1" applyAlignment="1" applyProtection="1">
      <alignment horizontal="left" vertical="center"/>
      <protection locked="0"/>
    </xf>
    <xf numFmtId="0" fontId="75" fillId="0" borderId="41" xfId="0" applyFont="1" applyFill="1" applyBorder="1" applyAlignment="1" applyProtection="1">
      <alignment vertical="center" wrapText="1"/>
      <protection locked="0"/>
    </xf>
    <xf numFmtId="0" fontId="62" fillId="0" borderId="32" xfId="0" applyFont="1" applyFill="1" applyBorder="1" applyAlignment="1" applyProtection="1">
      <alignment horizontal="center" vertical="center"/>
      <protection locked="0"/>
    </xf>
    <xf numFmtId="0" fontId="62" fillId="0" borderId="32" xfId="0" applyFont="1" applyFill="1" applyBorder="1" applyAlignment="1" applyProtection="1">
      <alignment vertical="center" wrapText="1"/>
      <protection locked="0"/>
    </xf>
    <xf numFmtId="49" fontId="62" fillId="10" borderId="32" xfId="0" applyNumberFormat="1" applyFont="1" applyFill="1" applyBorder="1" applyAlignment="1" applyProtection="1">
      <alignment horizontal="center" vertical="center"/>
      <protection locked="0"/>
    </xf>
    <xf numFmtId="0" fontId="62" fillId="10" borderId="32" xfId="0" applyFont="1" applyFill="1" applyBorder="1" applyAlignment="1" applyProtection="1">
      <alignment horizontal="center" vertical="center"/>
      <protection locked="0"/>
    </xf>
    <xf numFmtId="0" fontId="62" fillId="30" borderId="32" xfId="0" applyFont="1" applyFill="1" applyBorder="1" applyAlignment="1" applyProtection="1">
      <alignment horizontal="center" vertical="center"/>
      <protection locked="0"/>
    </xf>
    <xf numFmtId="49" fontId="62" fillId="15" borderId="32" xfId="0" applyNumberFormat="1" applyFont="1" applyFill="1" applyBorder="1" applyAlignment="1" applyProtection="1">
      <alignment horizontal="center" vertical="center"/>
      <protection locked="0"/>
    </xf>
    <xf numFmtId="0" fontId="62" fillId="15" borderId="32" xfId="0" applyFont="1" applyFill="1" applyBorder="1" applyAlignment="1" applyProtection="1">
      <alignment horizontal="center" vertical="center"/>
      <protection locked="0"/>
    </xf>
    <xf numFmtId="0" fontId="62" fillId="10" borderId="41" xfId="0" applyFont="1" applyFill="1" applyBorder="1" applyAlignment="1" applyProtection="1">
      <alignment horizontal="center" vertical="center"/>
      <protection locked="0"/>
    </xf>
    <xf numFmtId="0" fontId="62" fillId="12" borderId="32" xfId="0" applyFont="1" applyFill="1" applyBorder="1" applyAlignment="1" applyProtection="1">
      <alignment horizontal="center" vertical="center"/>
      <protection locked="0"/>
    </xf>
    <xf numFmtId="0" fontId="62" fillId="20" borderId="32" xfId="0" applyFont="1" applyFill="1" applyBorder="1" applyAlignment="1" applyProtection="1">
      <alignment horizontal="center" vertical="center"/>
      <protection locked="0"/>
    </xf>
    <xf numFmtId="0" fontId="33" fillId="0" borderId="58" xfId="32" applyFont="1" applyFill="1" applyBorder="1" applyAlignment="1">
      <alignment horizontal="center"/>
    </xf>
    <xf numFmtId="0" fontId="33" fillId="0" borderId="56" xfId="32" applyFont="1" applyFill="1" applyBorder="1" applyAlignment="1">
      <alignment horizontal="center"/>
    </xf>
    <xf numFmtId="0" fontId="33" fillId="0" borderId="34" xfId="32" applyFont="1" applyFill="1" applyBorder="1" applyAlignment="1">
      <alignment horizontal="center"/>
    </xf>
    <xf numFmtId="0" fontId="33" fillId="0" borderId="32" xfId="32" applyFont="1" applyFill="1" applyBorder="1" applyAlignment="1">
      <alignment horizontal="center"/>
    </xf>
    <xf numFmtId="0" fontId="33" fillId="0" borderId="37" xfId="32" applyFont="1" applyFill="1" applyBorder="1" applyAlignment="1">
      <alignment horizontal="center"/>
    </xf>
    <xf numFmtId="0" fontId="33" fillId="0" borderId="53" xfId="32" applyFont="1" applyFill="1" applyBorder="1" applyAlignment="1">
      <alignment horizontal="center"/>
    </xf>
    <xf numFmtId="0" fontId="33" fillId="28" borderId="59" xfId="32" applyFont="1" applyFill="1" applyBorder="1" applyAlignment="1">
      <alignment horizontal="center"/>
    </xf>
    <xf numFmtId="0" fontId="33" fillId="28" borderId="35" xfId="32" applyFont="1" applyFill="1" applyBorder="1" applyAlignment="1">
      <alignment horizontal="center"/>
    </xf>
    <xf numFmtId="0" fontId="33" fillId="28" borderId="38" xfId="32" applyFont="1" applyFill="1" applyBorder="1" applyAlignment="1">
      <alignment horizontal="center"/>
    </xf>
    <xf numFmtId="0" fontId="79" fillId="0" borderId="32" xfId="0" applyFont="1" applyFill="1" applyBorder="1" applyAlignment="1">
      <alignment horizontal="right"/>
    </xf>
    <xf numFmtId="2" fontId="25" fillId="2" borderId="0" xfId="0" applyNumberFormat="1" applyFont="1" applyFill="1" applyBorder="1" applyAlignment="1">
      <alignment horizontal="center" vertical="center"/>
    </xf>
    <xf numFmtId="0" fontId="5" fillId="0" borderId="0" xfId="0" applyFont="1" applyFill="1"/>
    <xf numFmtId="0" fontId="5" fillId="0" borderId="0" xfId="0" applyFont="1" applyFill="1" applyBorder="1" applyAlignment="1">
      <alignment horizontal="left"/>
    </xf>
    <xf numFmtId="0" fontId="1" fillId="2" borderId="0" xfId="0" applyFont="1" applyFill="1" applyAlignment="1">
      <alignment vertical="center"/>
    </xf>
    <xf numFmtId="0" fontId="1" fillId="27" borderId="0" xfId="0" applyFont="1" applyFill="1" applyAlignment="1" applyProtection="1">
      <alignment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2" xfId="0" applyFont="1" applyFill="1" applyBorder="1" applyAlignment="1" applyProtection="1">
      <alignment horizontal="right" vertical="center"/>
    </xf>
    <xf numFmtId="0" fontId="1" fillId="2" borderId="3" xfId="0" applyFont="1" applyFill="1" applyBorder="1" applyAlignment="1" applyProtection="1">
      <alignment horizontal="right" vertical="center"/>
    </xf>
    <xf numFmtId="0" fontId="1" fillId="2" borderId="15" xfId="0" applyFont="1" applyFill="1" applyBorder="1" applyAlignment="1" applyProtection="1">
      <alignment vertical="center"/>
      <protection locked="0"/>
    </xf>
    <xf numFmtId="0" fontId="1" fillId="27" borderId="0" xfId="0" applyFont="1" applyFill="1" applyAlignment="1">
      <alignment vertical="center"/>
    </xf>
    <xf numFmtId="0" fontId="1" fillId="2" borderId="16"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7" xfId="0" applyFont="1" applyFill="1" applyBorder="1" applyAlignment="1" applyProtection="1">
      <alignment horizontal="right" vertical="center"/>
    </xf>
    <xf numFmtId="0" fontId="1" fillId="2" borderId="8" xfId="0" applyFont="1" applyFill="1" applyBorder="1" applyAlignment="1" applyProtection="1">
      <alignment horizontal="right" vertical="center"/>
    </xf>
    <xf numFmtId="0" fontId="1" fillId="2" borderId="17" xfId="0" applyFont="1" applyFill="1" applyBorder="1" applyAlignment="1" applyProtection="1">
      <alignment vertical="center"/>
      <protection locked="0"/>
    </xf>
    <xf numFmtId="0" fontId="1" fillId="27" borderId="0" xfId="0" applyFont="1" applyFill="1" applyAlignment="1" applyProtection="1">
      <alignment vertical="center"/>
      <protection locked="0"/>
    </xf>
    <xf numFmtId="0" fontId="1" fillId="2" borderId="28" xfId="0" applyFont="1" applyFill="1" applyBorder="1" applyAlignment="1" applyProtection="1">
      <alignment vertical="center"/>
      <protection locked="0"/>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9" xfId="0" applyFont="1" applyFill="1" applyBorder="1" applyAlignment="1" applyProtection="1">
      <alignment vertical="center"/>
    </xf>
    <xf numFmtId="0" fontId="1" fillId="26" borderId="32" xfId="0" applyFont="1" applyFill="1" applyBorder="1" applyAlignment="1">
      <alignment horizontal="left" vertical="center"/>
    </xf>
    <xf numFmtId="2" fontId="1" fillId="26" borderId="32" xfId="0" applyNumberFormat="1" applyFont="1" applyFill="1" applyBorder="1" applyAlignment="1">
      <alignment horizontal="left" vertical="center"/>
    </xf>
    <xf numFmtId="0" fontId="1" fillId="0" borderId="32" xfId="0" applyFont="1" applyFill="1" applyBorder="1" applyAlignment="1">
      <alignment horizontal="left" vertical="center"/>
    </xf>
    <xf numFmtId="2" fontId="1" fillId="0" borderId="32" xfId="0" applyNumberFormat="1" applyFont="1" applyFill="1" applyBorder="1" applyAlignment="1">
      <alignment horizontal="left" vertical="center"/>
    </xf>
    <xf numFmtId="0" fontId="1" fillId="0" borderId="53" xfId="0" applyFont="1" applyFill="1" applyBorder="1" applyAlignment="1">
      <alignment horizontal="left" vertical="center"/>
    </xf>
    <xf numFmtId="2" fontId="1" fillId="0" borderId="53" xfId="0" applyNumberFormat="1" applyFont="1" applyFill="1" applyBorder="1" applyAlignment="1">
      <alignment horizontal="left" vertical="center"/>
    </xf>
    <xf numFmtId="2" fontId="1" fillId="0" borderId="56" xfId="0" applyNumberFormat="1" applyFont="1" applyFill="1" applyBorder="1" applyAlignment="1">
      <alignment horizontal="right" vertical="center"/>
    </xf>
    <xf numFmtId="0" fontId="1" fillId="0" borderId="56" xfId="0" applyFont="1" applyFill="1" applyBorder="1" applyAlignment="1">
      <alignment horizontal="left" vertical="center"/>
    </xf>
    <xf numFmtId="2" fontId="1" fillId="0" borderId="56" xfId="0" applyNumberFormat="1" applyFont="1" applyFill="1" applyBorder="1" applyAlignment="1">
      <alignment horizontal="left" vertical="center"/>
    </xf>
    <xf numFmtId="166" fontId="1" fillId="0" borderId="56" xfId="2" applyNumberFormat="1" applyFont="1" applyFill="1" applyBorder="1" applyAlignment="1">
      <alignment horizontal="left" vertical="center"/>
    </xf>
    <xf numFmtId="2" fontId="1" fillId="0" borderId="32" xfId="0" applyNumberFormat="1" applyFont="1" applyFill="1" applyBorder="1" applyAlignment="1">
      <alignment horizontal="right" vertical="center"/>
    </xf>
    <xf numFmtId="166" fontId="1" fillId="0" borderId="32" xfId="2" applyNumberFormat="1" applyFont="1" applyFill="1" applyBorder="1" applyAlignment="1">
      <alignment horizontal="left" vertical="center"/>
    </xf>
    <xf numFmtId="2" fontId="1" fillId="0" borderId="53" xfId="0" applyNumberFormat="1" applyFont="1" applyFill="1" applyBorder="1" applyAlignment="1">
      <alignment horizontal="right" vertical="center"/>
    </xf>
    <xf numFmtId="166" fontId="1" fillId="0" borderId="53" xfId="2" applyNumberFormat="1" applyFont="1" applyFill="1" applyBorder="1" applyAlignment="1">
      <alignment horizontal="left" vertical="center"/>
    </xf>
    <xf numFmtId="0" fontId="80" fillId="24" borderId="0" xfId="0" applyFont="1" applyFill="1"/>
    <xf numFmtId="0" fontId="80" fillId="24" borderId="0" xfId="0" applyFont="1" applyFill="1" applyAlignment="1"/>
    <xf numFmtId="0" fontId="61" fillId="0" borderId="41" xfId="32" applyFont="1" applyBorder="1" applyAlignment="1">
      <alignment horizontal="center"/>
    </xf>
    <xf numFmtId="0" fontId="61" fillId="0" borderId="54" xfId="32" applyFont="1" applyBorder="1" applyAlignment="1">
      <alignment horizontal="center"/>
    </xf>
    <xf numFmtId="0" fontId="33" fillId="0" borderId="32" xfId="32" applyFont="1" applyBorder="1" applyAlignment="1">
      <alignment horizontal="center"/>
    </xf>
    <xf numFmtId="0" fontId="61" fillId="28" borderId="41" xfId="32" applyFont="1" applyFill="1" applyBorder="1" applyAlignment="1">
      <alignment horizontal="center"/>
    </xf>
    <xf numFmtId="0" fontId="36" fillId="0" borderId="0" xfId="4"/>
    <xf numFmtId="168" fontId="3" fillId="0" borderId="0" xfId="2" applyNumberFormat="1" applyFont="1" applyAlignment="1"/>
    <xf numFmtId="0" fontId="3" fillId="0" borderId="78" xfId="0" applyFont="1" applyBorder="1" applyAlignment="1">
      <alignment horizontal="center"/>
    </xf>
    <xf numFmtId="166" fontId="3" fillId="0" borderId="78" xfId="2" applyNumberFormat="1" applyFont="1" applyBorder="1" applyAlignment="1">
      <alignment horizontal="center"/>
    </xf>
    <xf numFmtId="164" fontId="79" fillId="0" borderId="32" xfId="2" applyNumberFormat="1" applyFont="1" applyFill="1" applyBorder="1"/>
    <xf numFmtId="43" fontId="0" fillId="0" borderId="0" xfId="0" applyNumberFormat="1"/>
    <xf numFmtId="164" fontId="0" fillId="0" borderId="0" xfId="2" applyFont="1"/>
    <xf numFmtId="164" fontId="5" fillId="16" borderId="32" xfId="2" applyNumberFormat="1" applyFont="1" applyFill="1" applyBorder="1"/>
    <xf numFmtId="0" fontId="79" fillId="0" borderId="0" xfId="0" applyFont="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horizontal="right" vertical="center" wrapText="1"/>
    </xf>
    <xf numFmtId="0" fontId="29" fillId="2" borderId="3" xfId="0" applyFont="1" applyFill="1" applyBorder="1" applyAlignment="1" applyProtection="1">
      <alignment horizontal="right" vertical="center" wrapText="1"/>
    </xf>
    <xf numFmtId="0" fontId="29" fillId="2" borderId="8" xfId="0" applyFont="1" applyFill="1" applyBorder="1" applyAlignment="1" applyProtection="1">
      <alignment horizontal="right" vertical="center"/>
    </xf>
    <xf numFmtId="0" fontId="1" fillId="2" borderId="5" xfId="0" applyFont="1" applyFill="1" applyBorder="1" applyAlignment="1" applyProtection="1">
      <alignment horizontal="right" vertical="center"/>
    </xf>
    <xf numFmtId="0" fontId="0" fillId="0" borderId="0" xfId="0" applyBorder="1"/>
    <xf numFmtId="0" fontId="0" fillId="0" borderId="0" xfId="0" applyFill="1" applyBorder="1"/>
    <xf numFmtId="0" fontId="11" fillId="2" borderId="5" xfId="0" applyFont="1" applyFill="1" applyBorder="1" applyAlignment="1">
      <alignment vertical="center"/>
    </xf>
    <xf numFmtId="0" fontId="11" fillId="2" borderId="0" xfId="0" applyFont="1" applyFill="1" applyBorder="1" applyAlignment="1">
      <alignment vertical="center"/>
    </xf>
    <xf numFmtId="0" fontId="1" fillId="2" borderId="81" xfId="0" applyFont="1" applyFill="1" applyBorder="1" applyAlignment="1" applyProtection="1">
      <alignment horizontal="right" vertical="center"/>
    </xf>
    <xf numFmtId="0" fontId="29" fillId="2" borderId="82" xfId="0" applyFont="1" applyFill="1" applyBorder="1" applyAlignment="1" applyProtection="1">
      <alignment horizontal="right" vertical="center"/>
    </xf>
    <xf numFmtId="0" fontId="1" fillId="2" borderId="88" xfId="0" applyFont="1" applyFill="1" applyBorder="1" applyAlignment="1" applyProtection="1">
      <alignment horizontal="right" vertical="center"/>
    </xf>
    <xf numFmtId="0" fontId="1" fillId="2" borderId="90" xfId="0" applyFont="1" applyFill="1" applyBorder="1" applyAlignment="1" applyProtection="1">
      <alignment horizontal="right" vertical="center"/>
    </xf>
    <xf numFmtId="0" fontId="1" fillId="2" borderId="96" xfId="0" applyFont="1" applyFill="1" applyBorder="1" applyAlignment="1" applyProtection="1">
      <alignment horizontal="right" vertical="center"/>
    </xf>
    <xf numFmtId="0" fontId="60" fillId="2" borderId="0" xfId="0" applyFont="1" applyFill="1" applyBorder="1" applyAlignment="1" applyProtection="1">
      <alignment horizontal="right" vertical="center"/>
    </xf>
    <xf numFmtId="0" fontId="60" fillId="2" borderId="109" xfId="0" applyFont="1" applyFill="1" applyBorder="1" applyAlignment="1" applyProtection="1">
      <alignment horizontal="right" vertical="center"/>
    </xf>
    <xf numFmtId="0" fontId="62" fillId="0" borderId="81" xfId="0" applyFont="1" applyFill="1" applyBorder="1" applyAlignment="1" applyProtection="1">
      <alignment horizontal="center" vertical="center" wrapText="1"/>
      <protection locked="0"/>
    </xf>
    <xf numFmtId="0" fontId="62" fillId="0" borderId="82" xfId="0" applyFont="1" applyFill="1" applyBorder="1" applyAlignment="1" applyProtection="1">
      <alignment horizontal="center" vertical="center" wrapText="1"/>
      <protection locked="0"/>
    </xf>
    <xf numFmtId="0" fontId="62" fillId="0" borderId="82" xfId="0" applyFont="1" applyFill="1" applyBorder="1" applyAlignment="1" applyProtection="1">
      <alignment horizontal="center" vertical="center"/>
      <protection locked="0"/>
    </xf>
    <xf numFmtId="0" fontId="62" fillId="0" borderId="110" xfId="0" applyFont="1" applyFill="1" applyBorder="1" applyAlignment="1" applyProtection="1">
      <alignment horizontal="center" vertical="center" wrapText="1"/>
      <protection locked="0"/>
    </xf>
    <xf numFmtId="0" fontId="62" fillId="0" borderId="85" xfId="0" applyFont="1" applyFill="1" applyBorder="1" applyAlignment="1" applyProtection="1">
      <alignment horizontal="center" vertical="center" wrapText="1"/>
      <protection locked="0"/>
    </xf>
    <xf numFmtId="0" fontId="62" fillId="0" borderId="111" xfId="0" applyFont="1" applyFill="1" applyBorder="1" applyAlignment="1" applyProtection="1">
      <alignment horizontal="center" vertical="center" wrapText="1"/>
      <protection locked="0"/>
    </xf>
    <xf numFmtId="2" fontId="62" fillId="0" borderId="112" xfId="0" quotePrefix="1" applyNumberFormat="1" applyFont="1" applyFill="1" applyBorder="1" applyAlignment="1" applyProtection="1">
      <alignment horizontal="left" vertical="center"/>
      <protection locked="0"/>
    </xf>
    <xf numFmtId="0" fontId="62" fillId="0" borderId="113" xfId="0" applyFont="1" applyFill="1" applyBorder="1" applyAlignment="1" applyProtection="1">
      <alignment horizontal="left" vertical="center"/>
      <protection locked="0"/>
    </xf>
    <xf numFmtId="2" fontId="62" fillId="0" borderId="114" xfId="0" quotePrefix="1" applyNumberFormat="1" applyFont="1" applyFill="1" applyBorder="1" applyAlignment="1" applyProtection="1">
      <alignment horizontal="left" vertical="center"/>
      <protection locked="0"/>
    </xf>
    <xf numFmtId="0" fontId="62" fillId="0" borderId="115" xfId="0" applyFont="1" applyFill="1" applyBorder="1" applyAlignment="1" applyProtection="1">
      <alignment horizontal="left" vertical="center"/>
      <protection locked="0"/>
    </xf>
    <xf numFmtId="0" fontId="62" fillId="0" borderId="113" xfId="0" applyFont="1" applyFill="1" applyBorder="1" applyAlignment="1" applyProtection="1">
      <alignment vertical="center"/>
      <protection locked="0"/>
    </xf>
    <xf numFmtId="2" fontId="62" fillId="0" borderId="116" xfId="0" quotePrefix="1" applyNumberFormat="1" applyFont="1" applyFill="1" applyBorder="1" applyAlignment="1" applyProtection="1">
      <alignment horizontal="left" vertical="center"/>
      <protection locked="0"/>
    </xf>
    <xf numFmtId="0" fontId="62" fillId="0" borderId="117" xfId="0" applyFont="1" applyFill="1" applyBorder="1" applyAlignment="1" applyProtection="1">
      <alignment vertical="center"/>
      <protection locked="0"/>
    </xf>
    <xf numFmtId="0" fontId="62" fillId="0" borderId="117" xfId="0" applyNumberFormat="1" applyFont="1" applyFill="1" applyBorder="1" applyAlignment="1" applyProtection="1">
      <alignment horizontal="left" vertical="center"/>
      <protection locked="0"/>
    </xf>
    <xf numFmtId="0" fontId="62" fillId="20" borderId="117" xfId="0" applyFont="1" applyFill="1" applyBorder="1" applyAlignment="1" applyProtection="1">
      <alignment horizontal="center" vertical="center"/>
      <protection locked="0"/>
    </xf>
    <xf numFmtId="0" fontId="25" fillId="0" borderId="117" xfId="0" applyFont="1" applyFill="1" applyBorder="1" applyProtection="1">
      <protection locked="0"/>
    </xf>
    <xf numFmtId="0" fontId="62" fillId="0" borderId="117" xfId="0" applyFont="1" applyFill="1" applyBorder="1" applyAlignment="1" applyProtection="1">
      <alignment horizontal="center" vertical="center"/>
      <protection locked="0"/>
    </xf>
    <xf numFmtId="0" fontId="62" fillId="0" borderId="118" xfId="0" applyFont="1" applyFill="1" applyBorder="1" applyAlignment="1" applyProtection="1">
      <alignment vertical="center"/>
      <protection locked="0"/>
    </xf>
    <xf numFmtId="0" fontId="73" fillId="0" borderId="119" xfId="0" quotePrefix="1" applyFont="1" applyFill="1" applyBorder="1" applyAlignment="1" applyProtection="1">
      <alignment horizontal="center" vertical="center" wrapText="1"/>
    </xf>
    <xf numFmtId="0" fontId="73" fillId="0" borderId="120" xfId="0" applyFont="1" applyFill="1" applyBorder="1" applyAlignment="1" applyProtection="1">
      <alignment horizontal="center" vertical="center" wrapText="1"/>
    </xf>
    <xf numFmtId="0" fontId="74" fillId="20" borderId="120" xfId="0" applyFont="1" applyFill="1" applyBorder="1" applyAlignment="1" applyProtection="1">
      <alignment horizontal="center" vertical="center" wrapText="1"/>
    </xf>
    <xf numFmtId="0" fontId="74" fillId="20" borderId="121" xfId="0" applyFont="1" applyFill="1" applyBorder="1" applyAlignment="1" applyProtection="1">
      <alignment horizontal="center" vertical="center" wrapText="1"/>
    </xf>
    <xf numFmtId="0" fontId="73" fillId="0" borderId="119" xfId="0" applyFont="1" applyFill="1" applyBorder="1" applyAlignment="1" applyProtection="1">
      <alignment horizontal="center" vertical="center" wrapText="1"/>
    </xf>
    <xf numFmtId="0" fontId="73" fillId="0" borderId="122" xfId="0" applyFont="1" applyFill="1" applyBorder="1" applyAlignment="1" applyProtection="1">
      <alignment horizontal="center" vertical="center" wrapText="1"/>
    </xf>
    <xf numFmtId="0" fontId="74" fillId="20" borderId="122" xfId="0" applyFont="1" applyFill="1" applyBorder="1" applyAlignment="1" applyProtection="1">
      <alignment horizontal="center" vertical="center" wrapText="1"/>
    </xf>
    <xf numFmtId="9" fontId="74" fillId="20" borderId="122" xfId="0" applyNumberFormat="1" applyFont="1" applyFill="1" applyBorder="1" applyAlignment="1" applyProtection="1">
      <alignment horizontal="center" vertical="center" wrapText="1"/>
    </xf>
    <xf numFmtId="2" fontId="73" fillId="0" borderId="122" xfId="0" applyNumberFormat="1" applyFont="1" applyFill="1" applyBorder="1" applyAlignment="1" applyProtection="1">
      <alignment horizontal="center" vertical="center" wrapText="1"/>
    </xf>
    <xf numFmtId="2" fontId="73" fillId="0" borderId="0" xfId="0" applyNumberFormat="1" applyFont="1" applyFill="1" applyBorder="1" applyAlignment="1" applyProtection="1">
      <alignment horizontal="center" vertical="center" wrapText="1"/>
    </xf>
    <xf numFmtId="0" fontId="74" fillId="20" borderId="6" xfId="0" applyFont="1" applyFill="1" applyBorder="1" applyAlignment="1" applyProtection="1">
      <alignment horizontal="center" vertical="center" wrapText="1"/>
    </xf>
    <xf numFmtId="0" fontId="73" fillId="0" borderId="123" xfId="0" applyFont="1" applyFill="1" applyBorder="1" applyAlignment="1" applyProtection="1">
      <alignment horizontal="center" vertical="center" wrapText="1"/>
    </xf>
    <xf numFmtId="0" fontId="73" fillId="0" borderId="124" xfId="0" applyFont="1" applyFill="1" applyBorder="1" applyAlignment="1" applyProtection="1">
      <alignment horizontal="center" vertical="center" wrapText="1"/>
    </xf>
    <xf numFmtId="0" fontId="74" fillId="20" borderId="125" xfId="0" applyFont="1" applyFill="1" applyBorder="1" applyAlignment="1" applyProtection="1">
      <alignment horizontal="center" vertical="center" wrapText="1"/>
    </xf>
    <xf numFmtId="0" fontId="87" fillId="0" borderId="0" xfId="0" applyFont="1" applyFill="1" applyAlignment="1" applyProtection="1">
      <alignment horizontal="center" vertical="center" textRotation="90"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7" fillId="0" borderId="85" xfId="0" applyFont="1" applyBorder="1"/>
    <xf numFmtId="0" fontId="51" fillId="0" borderId="0" xfId="0" applyFont="1" applyBorder="1"/>
    <xf numFmtId="0" fontId="51" fillId="25" borderId="0" xfId="0" applyFont="1" applyFill="1" applyBorder="1"/>
    <xf numFmtId="0" fontId="27" fillId="0" borderId="111" xfId="0" applyFont="1" applyBorder="1"/>
    <xf numFmtId="14" fontId="27" fillId="0" borderId="85" xfId="0" applyNumberFormat="1" applyFont="1" applyBorder="1"/>
    <xf numFmtId="14" fontId="27" fillId="10" borderId="0" xfId="0" applyNumberFormat="1" applyFont="1" applyFill="1" applyBorder="1" applyAlignment="1"/>
    <xf numFmtId="0" fontId="27" fillId="0" borderId="85" xfId="0" applyFont="1" applyFill="1" applyBorder="1" applyAlignment="1">
      <alignment horizontal="left"/>
    </xf>
    <xf numFmtId="0" fontId="27" fillId="0" borderId="111" xfId="0" applyFont="1" applyFill="1" applyBorder="1" applyAlignment="1">
      <alignment horizontal="left"/>
    </xf>
    <xf numFmtId="2" fontId="27" fillId="0" borderId="85" xfId="0" applyNumberFormat="1" applyFont="1" applyFill="1" applyBorder="1" applyAlignment="1">
      <alignment horizontal="right"/>
    </xf>
    <xf numFmtId="2" fontId="27" fillId="0" borderId="111" xfId="0" applyNumberFormat="1" applyFont="1" applyFill="1" applyBorder="1" applyAlignment="1">
      <alignment horizontal="right"/>
    </xf>
    <xf numFmtId="0" fontId="27" fillId="12" borderId="0" xfId="0" applyFont="1" applyFill="1" applyBorder="1" applyAlignment="1">
      <alignment horizontal="center"/>
    </xf>
    <xf numFmtId="0" fontId="27" fillId="3" borderId="0" xfId="0" applyFont="1" applyFill="1" applyBorder="1" applyAlignment="1">
      <alignment horizontal="center"/>
    </xf>
    <xf numFmtId="0" fontId="27" fillId="3" borderId="0" xfId="0" applyNumberFormat="1" applyFont="1" applyFill="1" applyBorder="1" applyAlignment="1">
      <alignment horizontal="center"/>
    </xf>
    <xf numFmtId="0" fontId="27" fillId="0" borderId="5" xfId="0" applyFont="1" applyBorder="1" applyAlignment="1">
      <alignment horizontal="center"/>
    </xf>
    <xf numFmtId="0" fontId="27" fillId="0" borderId="0" xfId="0" applyFont="1" applyBorder="1" applyAlignment="1">
      <alignment horizontal="center"/>
    </xf>
    <xf numFmtId="0" fontId="27" fillId="0" borderId="6" xfId="0" applyFont="1" applyBorder="1" applyAlignment="1">
      <alignment horizontal="center"/>
    </xf>
    <xf numFmtId="0" fontId="27" fillId="10" borderId="5" xfId="0" applyFont="1" applyFill="1" applyBorder="1" applyAlignment="1">
      <alignment horizontal="center"/>
    </xf>
    <xf numFmtId="0" fontId="27" fillId="10" borderId="0" xfId="0" applyFont="1" applyFill="1" applyBorder="1" applyAlignment="1">
      <alignment horizontal="center"/>
    </xf>
    <xf numFmtId="0" fontId="27" fillId="14" borderId="0" xfId="0" applyFont="1" applyFill="1" applyBorder="1" applyAlignment="1">
      <alignment horizontal="center"/>
    </xf>
    <xf numFmtId="0" fontId="27" fillId="10" borderId="6" xfId="0" applyFont="1" applyFill="1" applyBorder="1" applyAlignment="1">
      <alignment horizontal="center"/>
    </xf>
    <xf numFmtId="0" fontId="27" fillId="0" borderId="5" xfId="0" applyFont="1" applyFill="1" applyBorder="1" applyAlignment="1">
      <alignment horizontal="center"/>
    </xf>
    <xf numFmtId="0" fontId="27" fillId="0" borderId="0" xfId="0" applyFont="1" applyFill="1" applyBorder="1" applyAlignment="1">
      <alignment horizontal="center"/>
    </xf>
    <xf numFmtId="0" fontId="27" fillId="0" borderId="85" xfId="0" applyFont="1" applyBorder="1" applyAlignment="1">
      <alignment horizontal="center"/>
    </xf>
    <xf numFmtId="0" fontId="51" fillId="0" borderId="0" xfId="0" applyFont="1" applyBorder="1" applyAlignment="1">
      <alignment horizontal="center"/>
    </xf>
    <xf numFmtId="0" fontId="51" fillId="25" borderId="0" xfId="0" applyFont="1" applyFill="1" applyBorder="1" applyAlignment="1">
      <alignment horizontal="center"/>
    </xf>
    <xf numFmtId="0" fontId="27" fillId="0" borderId="111" xfId="0" applyFont="1" applyBorder="1" applyAlignment="1">
      <alignment horizontal="center"/>
    </xf>
    <xf numFmtId="0" fontId="27" fillId="0" borderId="85" xfId="0" applyFont="1" applyFill="1" applyBorder="1" applyAlignment="1">
      <alignment horizontal="center"/>
    </xf>
    <xf numFmtId="0" fontId="27" fillId="0" borderId="111" xfId="0" applyFont="1" applyFill="1" applyBorder="1" applyAlignment="1">
      <alignment horizontal="center"/>
    </xf>
    <xf numFmtId="0" fontId="27" fillId="0" borderId="6" xfId="0" applyFont="1" applyFill="1" applyBorder="1" applyAlignment="1">
      <alignment horizontal="center"/>
    </xf>
    <xf numFmtId="0" fontId="27" fillId="3" borderId="5" xfId="0" applyFont="1" applyFill="1" applyBorder="1" applyAlignment="1">
      <alignment horizontal="center"/>
    </xf>
    <xf numFmtId="0" fontId="27" fillId="3" borderId="6" xfId="0" applyFont="1" applyFill="1" applyBorder="1" applyAlignment="1">
      <alignment horizontal="center"/>
    </xf>
    <xf numFmtId="3" fontId="27" fillId="3" borderId="0" xfId="2" applyNumberFormat="1" applyFont="1" applyFill="1" applyBorder="1" applyAlignment="1">
      <alignment horizontal="center"/>
    </xf>
    <xf numFmtId="3" fontId="27" fillId="3" borderId="6" xfId="2" applyNumberFormat="1" applyFont="1" applyFill="1" applyBorder="1" applyAlignment="1">
      <alignment horizontal="center"/>
    </xf>
    <xf numFmtId="0" fontId="27" fillId="0" borderId="0" xfId="0" applyFont="1" applyAlignment="1">
      <alignment horizontal="center"/>
    </xf>
    <xf numFmtId="0" fontId="27" fillId="3" borderId="85" xfId="0" applyFont="1" applyFill="1" applyBorder="1" applyAlignment="1">
      <alignment horizontal="center"/>
    </xf>
    <xf numFmtId="0" fontId="27" fillId="3" borderId="129" xfId="0" applyFont="1" applyFill="1" applyBorder="1" applyAlignment="1">
      <alignment horizontal="center"/>
    </xf>
    <xf numFmtId="0" fontId="27" fillId="3" borderId="85" xfId="0" applyFont="1" applyFill="1" applyBorder="1" applyAlignment="1">
      <alignment horizontal="left"/>
    </xf>
    <xf numFmtId="2" fontId="27" fillId="3" borderId="129" xfId="0" applyNumberFormat="1" applyFont="1" applyFill="1" applyBorder="1" applyAlignment="1">
      <alignment horizontal="right"/>
    </xf>
    <xf numFmtId="0" fontId="27" fillId="3" borderId="96" xfId="0" applyFont="1" applyFill="1" applyBorder="1" applyAlignment="1">
      <alignment horizontal="left"/>
    </xf>
    <xf numFmtId="0" fontId="27" fillId="3" borderId="109" xfId="0" applyFont="1" applyFill="1" applyBorder="1" applyAlignment="1">
      <alignment horizontal="left"/>
    </xf>
    <xf numFmtId="2" fontId="27" fillId="3" borderId="109" xfId="0" applyNumberFormat="1" applyFont="1" applyFill="1" applyBorder="1" applyAlignment="1">
      <alignment horizontal="left"/>
    </xf>
    <xf numFmtId="0" fontId="27" fillId="3" borderId="109" xfId="0" applyFont="1" applyFill="1" applyBorder="1" applyAlignment="1">
      <alignment horizontal="right"/>
    </xf>
    <xf numFmtId="0" fontId="27" fillId="3" borderId="109" xfId="0" applyNumberFormat="1" applyFont="1" applyFill="1" applyBorder="1" applyAlignment="1">
      <alignment horizontal="right"/>
    </xf>
    <xf numFmtId="0" fontId="27" fillId="0" borderId="130" xfId="0" applyFont="1" applyBorder="1"/>
    <xf numFmtId="0" fontId="27" fillId="0" borderId="109" xfId="0" applyFont="1" applyBorder="1"/>
    <xf numFmtId="0" fontId="27" fillId="0" borderId="131" xfId="0" applyFont="1" applyBorder="1"/>
    <xf numFmtId="0" fontId="27" fillId="10" borderId="130" xfId="0" applyFont="1" applyFill="1" applyBorder="1"/>
    <xf numFmtId="0" fontId="27" fillId="10" borderId="109" xfId="0" applyFont="1" applyFill="1" applyBorder="1"/>
    <xf numFmtId="0" fontId="27" fillId="14" borderId="109" xfId="0" applyFont="1" applyFill="1" applyBorder="1"/>
    <xf numFmtId="165" fontId="27" fillId="10" borderId="109" xfId="0" applyNumberFormat="1" applyFont="1" applyFill="1" applyBorder="1" applyAlignment="1">
      <alignment horizontal="right"/>
    </xf>
    <xf numFmtId="165" fontId="27" fillId="10" borderId="130" xfId="0" applyNumberFormat="1" applyFont="1" applyFill="1" applyBorder="1" applyAlignment="1">
      <alignment horizontal="left"/>
    </xf>
    <xf numFmtId="0" fontId="27" fillId="10" borderId="109" xfId="0" applyFont="1" applyFill="1" applyBorder="1" applyAlignment="1"/>
    <xf numFmtId="0" fontId="27" fillId="10" borderId="131" xfId="0" applyFont="1" applyFill="1" applyBorder="1" applyAlignment="1"/>
    <xf numFmtId="2" fontId="27" fillId="0" borderId="130" xfId="0" applyNumberFormat="1" applyFont="1" applyFill="1" applyBorder="1" applyAlignment="1">
      <alignment horizontal="right"/>
    </xf>
    <xf numFmtId="2" fontId="27" fillId="0" borderId="109" xfId="0" applyNumberFormat="1" applyFont="1" applyFill="1" applyBorder="1" applyAlignment="1">
      <alignment horizontal="right"/>
    </xf>
    <xf numFmtId="0" fontId="27" fillId="0" borderId="96" xfId="0" applyFont="1" applyBorder="1"/>
    <xf numFmtId="0" fontId="27" fillId="0" borderId="132" xfId="0" applyFont="1" applyBorder="1"/>
    <xf numFmtId="0" fontId="27" fillId="14" borderId="109" xfId="0" applyFont="1" applyFill="1" applyBorder="1" applyAlignment="1"/>
    <xf numFmtId="2" fontId="27" fillId="10" borderId="109" xfId="0" applyNumberFormat="1" applyFont="1" applyFill="1" applyBorder="1" applyAlignment="1">
      <alignment horizontal="right"/>
    </xf>
    <xf numFmtId="2" fontId="27" fillId="12" borderId="109" xfId="0" applyNumberFormat="1" applyFont="1" applyFill="1" applyBorder="1" applyAlignment="1">
      <alignment horizontal="right"/>
    </xf>
    <xf numFmtId="2" fontId="27" fillId="0" borderId="96" xfId="0" applyNumberFormat="1" applyFont="1" applyFill="1" applyBorder="1" applyAlignment="1">
      <alignment horizontal="right"/>
    </xf>
    <xf numFmtId="2" fontId="27" fillId="0" borderId="132" xfId="0" applyNumberFormat="1" applyFont="1" applyFill="1" applyBorder="1" applyAlignment="1">
      <alignment horizontal="right"/>
    </xf>
    <xf numFmtId="2" fontId="27" fillId="0" borderId="131" xfId="0" applyNumberFormat="1" applyFont="1" applyFill="1" applyBorder="1" applyAlignment="1">
      <alignment horizontal="right"/>
    </xf>
    <xf numFmtId="2" fontId="27" fillId="0" borderId="109" xfId="0" applyNumberFormat="1" applyFont="1" applyBorder="1"/>
    <xf numFmtId="2" fontId="27" fillId="3" borderId="130" xfId="0" applyNumberFormat="1" applyFont="1" applyFill="1" applyBorder="1" applyAlignment="1">
      <alignment horizontal="right"/>
    </xf>
    <xf numFmtId="2" fontId="27" fillId="3" borderId="109" xfId="0" applyNumberFormat="1" applyFont="1" applyFill="1" applyBorder="1" applyAlignment="1">
      <alignment horizontal="right"/>
    </xf>
    <xf numFmtId="2" fontId="27" fillId="3" borderId="131" xfId="0" applyNumberFormat="1" applyFont="1" applyFill="1" applyBorder="1" applyAlignment="1">
      <alignment horizontal="right"/>
    </xf>
    <xf numFmtId="2" fontId="27" fillId="3" borderId="133" xfId="0" applyNumberFormat="1" applyFont="1" applyFill="1" applyBorder="1" applyAlignment="1">
      <alignment horizontal="right"/>
    </xf>
    <xf numFmtId="166" fontId="27" fillId="0" borderId="0" xfId="2" applyNumberFormat="1" applyFont="1" applyBorder="1" applyAlignment="1">
      <alignment horizontal="center"/>
    </xf>
    <xf numFmtId="166" fontId="27" fillId="0" borderId="0" xfId="2" applyNumberFormat="1" applyFont="1" applyBorder="1"/>
    <xf numFmtId="166" fontId="27" fillId="0" borderId="8" xfId="2" applyNumberFormat="1" applyFont="1" applyBorder="1"/>
    <xf numFmtId="0" fontId="28" fillId="31" borderId="126" xfId="0" applyFont="1" applyFill="1" applyBorder="1" applyAlignment="1">
      <alignment vertical="center"/>
    </xf>
    <xf numFmtId="0" fontId="28" fillId="31" borderId="82" xfId="0" applyFont="1" applyFill="1" applyBorder="1" applyAlignment="1">
      <alignment vertical="center"/>
    </xf>
    <xf numFmtId="0" fontId="28" fillId="31" borderId="127" xfId="0" applyFont="1" applyFill="1" applyBorder="1" applyAlignment="1">
      <alignment vertical="center"/>
    </xf>
    <xf numFmtId="166" fontId="28" fillId="31" borderId="3" xfId="2" applyNumberFormat="1" applyFont="1" applyFill="1" applyBorder="1" applyAlignment="1">
      <alignment vertical="center"/>
    </xf>
    <xf numFmtId="0" fontId="28" fillId="31" borderId="0" xfId="0" applyFont="1" applyFill="1" applyAlignment="1">
      <alignment vertical="center"/>
    </xf>
    <xf numFmtId="0" fontId="28" fillId="31" borderId="82" xfId="0" applyNumberFormat="1" applyFont="1" applyFill="1" applyBorder="1" applyAlignment="1">
      <alignment vertical="center"/>
    </xf>
    <xf numFmtId="0" fontId="28" fillId="31" borderId="128" xfId="0" applyFont="1" applyFill="1" applyBorder="1" applyAlignment="1">
      <alignment vertical="center"/>
    </xf>
    <xf numFmtId="3" fontId="28" fillId="31" borderId="3" xfId="2" applyNumberFormat="1" applyFont="1" applyFill="1" applyBorder="1" applyAlignment="1">
      <alignment vertical="center"/>
    </xf>
    <xf numFmtId="3" fontId="28" fillId="31" borderId="4" xfId="2" applyNumberFormat="1" applyFont="1" applyFill="1" applyBorder="1" applyAlignment="1">
      <alignment vertical="center"/>
    </xf>
    <xf numFmtId="0" fontId="1" fillId="26" borderId="79" xfId="0" applyFont="1" applyFill="1" applyBorder="1" applyAlignment="1">
      <alignment horizontal="left" vertical="center"/>
    </xf>
    <xf numFmtId="0" fontId="8" fillId="26" borderId="54" xfId="0" applyFont="1" applyFill="1" applyBorder="1"/>
    <xf numFmtId="0" fontId="8" fillId="0" borderId="54" xfId="0" applyFont="1" applyFill="1" applyBorder="1"/>
    <xf numFmtId="0" fontId="1" fillId="26" borderId="55" xfId="0" applyFont="1" applyFill="1" applyBorder="1" applyAlignment="1">
      <alignment horizontal="left" vertical="center"/>
    </xf>
    <xf numFmtId="0" fontId="1" fillId="0" borderId="55" xfId="0" applyFont="1" applyFill="1" applyBorder="1" applyAlignment="1">
      <alignment horizontal="left" vertical="center"/>
    </xf>
    <xf numFmtId="0" fontId="1" fillId="0" borderId="79" xfId="0" applyFont="1" applyFill="1" applyBorder="1" applyAlignment="1">
      <alignment horizontal="left" vertical="center"/>
    </xf>
    <xf numFmtId="0" fontId="25" fillId="26" borderId="134" xfId="0" applyFont="1" applyFill="1" applyBorder="1"/>
    <xf numFmtId="2" fontId="0" fillId="26" borderId="135" xfId="0" applyNumberFormat="1" applyFill="1" applyBorder="1" applyAlignment="1">
      <alignment horizontal="right"/>
    </xf>
    <xf numFmtId="0" fontId="8" fillId="26" borderId="136" xfId="0" applyFont="1" applyFill="1" applyBorder="1"/>
    <xf numFmtId="0" fontId="1" fillId="26" borderId="137" xfId="0" applyFont="1" applyFill="1" applyBorder="1" applyAlignment="1">
      <alignment horizontal="left" vertical="center"/>
    </xf>
    <xf numFmtId="0" fontId="1" fillId="26" borderId="138" xfId="0" applyFont="1" applyFill="1" applyBorder="1" applyAlignment="1">
      <alignment horizontal="left" vertical="center"/>
    </xf>
    <xf numFmtId="0" fontId="1" fillId="26" borderId="135" xfId="0" applyFont="1" applyFill="1" applyBorder="1" applyAlignment="1">
      <alignment horizontal="left" vertical="center"/>
    </xf>
    <xf numFmtId="2" fontId="1" fillId="26" borderId="135" xfId="0" applyNumberFormat="1" applyFont="1" applyFill="1" applyBorder="1" applyAlignment="1">
      <alignment horizontal="left" vertical="center"/>
    </xf>
    <xf numFmtId="9" fontId="0" fillId="26" borderId="135" xfId="1" applyFont="1" applyFill="1" applyBorder="1" applyAlignment="1">
      <alignment horizontal="right"/>
    </xf>
    <xf numFmtId="2" fontId="0" fillId="26" borderId="139" xfId="0" applyNumberFormat="1" applyFill="1" applyBorder="1" applyAlignment="1">
      <alignment horizontal="right"/>
    </xf>
    <xf numFmtId="0" fontId="25" fillId="26" borderId="112" xfId="0" applyFont="1" applyFill="1" applyBorder="1"/>
    <xf numFmtId="2" fontId="0" fillId="26" borderId="113" xfId="0" applyNumberFormat="1" applyFill="1" applyBorder="1" applyAlignment="1">
      <alignment horizontal="right"/>
    </xf>
    <xf numFmtId="0" fontId="25" fillId="0" borderId="112" xfId="0" applyFont="1" applyBorder="1"/>
    <xf numFmtId="2" fontId="0" fillId="0" borderId="113" xfId="0" applyNumberFormat="1" applyFill="1" applyBorder="1" applyAlignment="1">
      <alignment horizontal="right"/>
    </xf>
    <xf numFmtId="0" fontId="25" fillId="0" borderId="116" xfId="0" applyFont="1" applyBorder="1"/>
    <xf numFmtId="2" fontId="0" fillId="0" borderId="117" xfId="0" applyNumberFormat="1" applyFill="1" applyBorder="1" applyAlignment="1">
      <alignment horizontal="right"/>
    </xf>
    <xf numFmtId="0" fontId="8" fillId="0" borderId="140" xfId="0" applyFont="1" applyFill="1" applyBorder="1"/>
    <xf numFmtId="0" fontId="1" fillId="0" borderId="141" xfId="0" applyFont="1" applyFill="1" applyBorder="1" applyAlignment="1">
      <alignment horizontal="left" vertical="center"/>
    </xf>
    <xf numFmtId="0" fontId="1" fillId="0" borderId="142" xfId="0" applyFont="1" applyFill="1" applyBorder="1" applyAlignment="1">
      <alignment horizontal="left" vertical="center"/>
    </xf>
    <xf numFmtId="0" fontId="1" fillId="0" borderId="117" xfId="0" applyFont="1" applyFill="1" applyBorder="1" applyAlignment="1">
      <alignment horizontal="left" vertical="center"/>
    </xf>
    <xf numFmtId="2" fontId="1" fillId="0" borderId="117" xfId="0" applyNumberFormat="1" applyFont="1" applyFill="1" applyBorder="1" applyAlignment="1">
      <alignment horizontal="left" vertical="center"/>
    </xf>
    <xf numFmtId="9" fontId="0" fillId="0" borderId="117" xfId="1" applyFont="1" applyFill="1" applyBorder="1" applyAlignment="1">
      <alignment horizontal="right"/>
    </xf>
    <xf numFmtId="2" fontId="0" fillId="0" borderId="118" xfId="0" applyNumberFormat="1" applyFill="1" applyBorder="1" applyAlignment="1">
      <alignment horizontal="right"/>
    </xf>
    <xf numFmtId="0" fontId="25" fillId="26" borderId="36" xfId="0" applyFont="1" applyFill="1" applyBorder="1"/>
    <xf numFmtId="2" fontId="0" fillId="26" borderId="43" xfId="0" applyNumberFormat="1" applyFill="1" applyBorder="1" applyAlignment="1">
      <alignment horizontal="right"/>
    </xf>
    <xf numFmtId="0" fontId="8" fillId="26" borderId="71" xfId="0" applyFont="1" applyFill="1" applyBorder="1"/>
    <xf numFmtId="0" fontId="1" fillId="26" borderId="143" xfId="0" applyFont="1" applyFill="1" applyBorder="1" applyAlignment="1">
      <alignment horizontal="left" vertical="center"/>
    </xf>
    <xf numFmtId="0" fontId="1" fillId="26" borderId="73" xfId="0" applyFont="1" applyFill="1" applyBorder="1" applyAlignment="1">
      <alignment horizontal="left" vertical="center"/>
    </xf>
    <xf numFmtId="0" fontId="1" fillId="26" borderId="43" xfId="0" applyFont="1" applyFill="1" applyBorder="1" applyAlignment="1">
      <alignment horizontal="left" vertical="center"/>
    </xf>
    <xf numFmtId="2" fontId="1" fillId="26" borderId="43" xfId="0" applyNumberFormat="1" applyFont="1" applyFill="1" applyBorder="1" applyAlignment="1">
      <alignment horizontal="left" vertical="center"/>
    </xf>
    <xf numFmtId="9" fontId="0" fillId="26" borderId="43" xfId="1" applyFont="1" applyFill="1" applyBorder="1" applyAlignment="1">
      <alignment horizontal="right"/>
    </xf>
    <xf numFmtId="2" fontId="0" fillId="26" borderId="65" xfId="0" applyNumberFormat="1" applyFill="1" applyBorder="1" applyAlignment="1">
      <alignment horizontal="right"/>
    </xf>
    <xf numFmtId="0" fontId="25" fillId="0" borderId="47" xfId="0" applyFont="1" applyBorder="1"/>
    <xf numFmtId="2" fontId="0" fillId="0" borderId="41" xfId="0" applyNumberFormat="1" applyFill="1" applyBorder="1" applyAlignment="1">
      <alignment horizontal="right"/>
    </xf>
    <xf numFmtId="0" fontId="8" fillId="0" borderId="66" xfId="0" applyFont="1" applyFill="1" applyBorder="1"/>
    <xf numFmtId="0" fontId="1" fillId="0" borderId="144" xfId="0" applyFont="1" applyFill="1" applyBorder="1" applyAlignment="1">
      <alignment horizontal="left" vertical="center"/>
    </xf>
    <xf numFmtId="0" fontId="1" fillId="0" borderId="68" xfId="0" applyFont="1" applyFill="1" applyBorder="1" applyAlignment="1">
      <alignment horizontal="left" vertical="center"/>
    </xf>
    <xf numFmtId="0" fontId="1" fillId="0" borderId="41" xfId="0" applyFont="1" applyFill="1" applyBorder="1" applyAlignment="1">
      <alignment horizontal="left" vertical="center"/>
    </xf>
    <xf numFmtId="2" fontId="1" fillId="0" borderId="41" xfId="0" applyNumberFormat="1" applyFont="1" applyFill="1" applyBorder="1" applyAlignment="1">
      <alignment horizontal="left" vertical="center"/>
    </xf>
    <xf numFmtId="9" fontId="0" fillId="0" borderId="41" xfId="1" applyFont="1" applyFill="1" applyBorder="1" applyAlignment="1">
      <alignment horizontal="right"/>
    </xf>
    <xf numFmtId="2" fontId="0" fillId="0" borderId="60" xfId="0" applyNumberFormat="1" applyFill="1" applyBorder="1" applyAlignment="1">
      <alignment horizontal="right"/>
    </xf>
    <xf numFmtId="0" fontId="0" fillId="0" borderId="0" xfId="0" applyFont="1" applyFill="1" applyBorder="1"/>
    <xf numFmtId="0" fontId="8" fillId="0" borderId="134" xfId="0" applyFont="1" applyFill="1" applyBorder="1"/>
    <xf numFmtId="0" fontId="0" fillId="0" borderId="139" xfId="0" applyFont="1" applyFill="1" applyBorder="1"/>
    <xf numFmtId="0" fontId="8" fillId="0" borderId="145" xfId="0" applyFont="1" applyFill="1" applyBorder="1"/>
    <xf numFmtId="0" fontId="0" fillId="0" borderId="146" xfId="0" applyFont="1" applyFill="1" applyBorder="1"/>
    <xf numFmtId="14" fontId="8" fillId="0" borderId="112" xfId="0" applyNumberFormat="1" applyFont="1" applyFill="1" applyBorder="1"/>
    <xf numFmtId="0" fontId="0" fillId="0" borderId="113" xfId="0" applyFont="1" applyFill="1" applyBorder="1"/>
    <xf numFmtId="2" fontId="8" fillId="10" borderId="112" xfId="0" applyNumberFormat="1" applyFont="1" applyFill="1" applyBorder="1" applyAlignment="1">
      <alignment horizontal="left"/>
    </xf>
    <xf numFmtId="0" fontId="8" fillId="0" borderId="112" xfId="0" applyFont="1" applyFill="1" applyBorder="1"/>
    <xf numFmtId="0" fontId="8" fillId="10" borderId="116" xfId="0" applyFont="1" applyFill="1" applyBorder="1"/>
    <xf numFmtId="0" fontId="0" fillId="0" borderId="118" xfId="0" applyFont="1" applyFill="1" applyBorder="1"/>
    <xf numFmtId="0" fontId="89" fillId="2" borderId="10" xfId="0" applyFont="1" applyFill="1" applyBorder="1" applyAlignment="1">
      <alignment horizontal="right" vertical="center"/>
    </xf>
    <xf numFmtId="0" fontId="90" fillId="16" borderId="0" xfId="0" applyFont="1" applyFill="1"/>
    <xf numFmtId="0" fontId="90" fillId="0" borderId="0" xfId="0" applyFont="1"/>
    <xf numFmtId="0" fontId="92" fillId="0" borderId="0" xfId="0" applyFont="1"/>
    <xf numFmtId="168" fontId="91" fillId="0" borderId="29" xfId="2" applyNumberFormat="1" applyFont="1" applyFill="1" applyBorder="1" applyAlignment="1"/>
    <xf numFmtId="164" fontId="92" fillId="0" borderId="32" xfId="2" applyNumberFormat="1" applyFont="1" applyFill="1" applyBorder="1"/>
    <xf numFmtId="164" fontId="92" fillId="0" borderId="35" xfId="2" applyNumberFormat="1" applyFont="1" applyFill="1" applyBorder="1"/>
    <xf numFmtId="168" fontId="91" fillId="0" borderId="30" xfId="2" applyNumberFormat="1" applyFont="1" applyFill="1" applyBorder="1" applyAlignment="1"/>
    <xf numFmtId="164" fontId="92" fillId="0" borderId="41" xfId="2" applyNumberFormat="1" applyFont="1" applyFill="1" applyBorder="1"/>
    <xf numFmtId="168" fontId="91" fillId="0" borderId="34" xfId="2" applyNumberFormat="1" applyFont="1" applyFill="1" applyBorder="1" applyAlignment="1"/>
    <xf numFmtId="168" fontId="91" fillId="0" borderId="33" xfId="2" applyNumberFormat="1" applyFont="1" applyFill="1" applyBorder="1" applyAlignment="1"/>
    <xf numFmtId="164" fontId="92" fillId="0" borderId="43" xfId="2" applyNumberFormat="1" applyFont="1" applyFill="1" applyBorder="1"/>
    <xf numFmtId="168" fontId="91" fillId="0" borderId="31" xfId="2" applyNumberFormat="1" applyFont="1" applyFill="1" applyBorder="1" applyAlignment="1"/>
    <xf numFmtId="164" fontId="92" fillId="0" borderId="53" xfId="2" applyNumberFormat="1" applyFont="1" applyFill="1" applyBorder="1"/>
    <xf numFmtId="164" fontId="92" fillId="0" borderId="38" xfId="2" applyNumberFormat="1" applyFont="1" applyFill="1" applyBorder="1"/>
    <xf numFmtId="0" fontId="90" fillId="0" borderId="0" xfId="0" applyFont="1" applyBorder="1"/>
    <xf numFmtId="0" fontId="3" fillId="0" borderId="147" xfId="0" applyFont="1" applyBorder="1" applyAlignment="1">
      <alignment horizontal="center"/>
    </xf>
    <xf numFmtId="168" fontId="3" fillId="16" borderId="99" xfId="2" applyNumberFormat="1" applyFont="1" applyFill="1" applyBorder="1" applyAlignment="1"/>
    <xf numFmtId="164" fontId="0" fillId="16" borderId="135" xfId="2" applyNumberFormat="1" applyFont="1" applyFill="1" applyBorder="1"/>
    <xf numFmtId="164" fontId="79" fillId="0" borderId="135" xfId="2" applyNumberFormat="1" applyFont="1" applyBorder="1"/>
    <xf numFmtId="164" fontId="79" fillId="0" borderId="139" xfId="2" applyNumberFormat="1" applyFont="1" applyBorder="1"/>
    <xf numFmtId="168" fontId="3" fillId="16" borderId="112" xfId="2" applyNumberFormat="1" applyFont="1" applyFill="1" applyBorder="1" applyAlignment="1"/>
    <xf numFmtId="164" fontId="79" fillId="0" borderId="113" xfId="2" applyNumberFormat="1" applyFont="1" applyFill="1" applyBorder="1"/>
    <xf numFmtId="164" fontId="5" fillId="16" borderId="113" xfId="2" applyNumberFormat="1" applyFont="1" applyFill="1" applyBorder="1"/>
    <xf numFmtId="168" fontId="3" fillId="16" borderId="100" xfId="2" applyNumberFormat="1" applyFont="1" applyFill="1" applyBorder="1" applyAlignment="1"/>
    <xf numFmtId="168" fontId="3" fillId="16" borderId="107" xfId="2" applyNumberFormat="1" applyFont="1" applyFill="1" applyBorder="1" applyAlignment="1"/>
    <xf numFmtId="164" fontId="92" fillId="0" borderId="117" xfId="2" applyNumberFormat="1" applyFont="1" applyFill="1" applyBorder="1"/>
    <xf numFmtId="164" fontId="5" fillId="16" borderId="118" xfId="2" applyNumberFormat="1" applyFont="1" applyFill="1" applyBorder="1"/>
    <xf numFmtId="164" fontId="92" fillId="0" borderId="65" xfId="2" applyNumberFormat="1" applyFont="1" applyFill="1" applyBorder="1"/>
    <xf numFmtId="0" fontId="47" fillId="2" borderId="148" xfId="0" applyFont="1" applyFill="1" applyBorder="1" applyAlignment="1">
      <alignment horizontal="right" vertical="center"/>
    </xf>
    <xf numFmtId="0" fontId="47" fillId="2" borderId="32" xfId="0" applyFont="1" applyFill="1" applyBorder="1" applyAlignment="1">
      <alignment horizontal="right" vertical="center" wrapText="1"/>
    </xf>
    <xf numFmtId="4" fontId="47" fillId="2" borderId="32" xfId="0" applyNumberFormat="1" applyFont="1" applyFill="1" applyBorder="1" applyAlignment="1">
      <alignment horizontal="right" vertical="center"/>
    </xf>
    <xf numFmtId="0" fontId="47" fillId="2" borderId="32" xfId="0" applyFont="1" applyFill="1" applyBorder="1" applyAlignment="1">
      <alignment horizontal="center" vertical="center"/>
    </xf>
    <xf numFmtId="0" fontId="47" fillId="2" borderId="152" xfId="0" applyFont="1" applyFill="1" applyBorder="1"/>
    <xf numFmtId="0" fontId="47" fillId="2" borderId="0" xfId="0" applyFont="1" applyFill="1" applyBorder="1"/>
    <xf numFmtId="0" fontId="45" fillId="2" borderId="153" xfId="0" applyFont="1" applyFill="1" applyBorder="1" applyAlignment="1">
      <alignment horizontal="center"/>
    </xf>
    <xf numFmtId="0" fontId="45" fillId="0" borderId="153" xfId="0" applyFont="1" applyFill="1" applyBorder="1" applyAlignment="1">
      <alignment horizontal="center"/>
    </xf>
    <xf numFmtId="0" fontId="47" fillId="0" borderId="153" xfId="0" applyFont="1" applyFill="1" applyBorder="1" applyAlignment="1">
      <alignment horizontal="center"/>
    </xf>
    <xf numFmtId="0" fontId="47" fillId="2" borderId="32" xfId="0" applyFont="1" applyFill="1" applyBorder="1" applyAlignment="1">
      <alignment horizontal="right" vertical="center"/>
    </xf>
    <xf numFmtId="0" fontId="48" fillId="2" borderId="32" xfId="0" applyFont="1" applyFill="1" applyBorder="1" applyAlignment="1">
      <alignment vertical="center" wrapText="1"/>
    </xf>
    <xf numFmtId="4" fontId="48" fillId="2" borderId="32" xfId="0" applyNumberFormat="1" applyFont="1" applyFill="1" applyBorder="1" applyAlignment="1">
      <alignment horizontal="right" vertical="center"/>
    </xf>
    <xf numFmtId="0" fontId="48" fillId="2" borderId="32" xfId="0" applyFont="1" applyFill="1" applyBorder="1" applyAlignment="1">
      <alignment horizontal="center" vertical="center"/>
    </xf>
    <xf numFmtId="0" fontId="47" fillId="2" borderId="0" xfId="0" applyFont="1" applyFill="1" applyAlignment="1">
      <alignment horizontal="right" vertical="center"/>
    </xf>
    <xf numFmtId="0" fontId="47" fillId="2" borderId="0" xfId="0" applyFont="1" applyFill="1" applyBorder="1" applyAlignment="1">
      <alignment horizontal="right"/>
    </xf>
    <xf numFmtId="0" fontId="47" fillId="2" borderId="159" xfId="0" applyFont="1" applyFill="1" applyBorder="1" applyAlignment="1">
      <alignment horizontal="center"/>
    </xf>
    <xf numFmtId="0" fontId="47" fillId="2" borderId="160" xfId="0" applyFont="1" applyFill="1" applyBorder="1" applyAlignment="1">
      <alignment horizontal="center"/>
    </xf>
    <xf numFmtId="0" fontId="47" fillId="0" borderId="160" xfId="0" applyFont="1" applyFill="1" applyBorder="1"/>
    <xf numFmtId="0" fontId="47" fillId="0" borderId="0" xfId="0" applyFont="1" applyFill="1" applyBorder="1"/>
    <xf numFmtId="0" fontId="45" fillId="2" borderId="0" xfId="0" applyFont="1" applyFill="1" applyAlignment="1">
      <alignment horizontal="center"/>
    </xf>
    <xf numFmtId="0" fontId="45" fillId="2" borderId="0" xfId="0" applyFont="1" applyFill="1" applyBorder="1" applyAlignment="1">
      <alignment horizontal="center"/>
    </xf>
    <xf numFmtId="0" fontId="45" fillId="0" borderId="0" xfId="0" applyFont="1" applyFill="1" applyAlignment="1">
      <alignment horizontal="center"/>
    </xf>
    <xf numFmtId="0" fontId="47" fillId="32" borderId="0" xfId="0" applyFont="1" applyFill="1" applyAlignment="1">
      <alignment horizontal="center"/>
    </xf>
    <xf numFmtId="0" fontId="43" fillId="0" borderId="13"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28" borderId="18" xfId="0" applyFont="1" applyFill="1" applyBorder="1" applyAlignment="1">
      <alignment horizontal="center" vertical="center" wrapText="1"/>
    </xf>
    <xf numFmtId="169" fontId="43" fillId="0" borderId="161" xfId="0" applyNumberFormat="1" applyFont="1" applyFill="1" applyBorder="1" applyAlignment="1">
      <alignment horizontal="center" vertical="center"/>
    </xf>
    <xf numFmtId="0" fontId="43" fillId="28" borderId="162" xfId="0" applyFont="1" applyFill="1" applyBorder="1" applyAlignment="1">
      <alignment horizontal="center" vertical="center" wrapText="1"/>
    </xf>
    <xf numFmtId="0" fontId="43" fillId="0" borderId="13" xfId="0" applyFont="1" applyFill="1" applyBorder="1" applyAlignment="1">
      <alignment horizontal="center" vertical="center" textRotation="90"/>
    </xf>
    <xf numFmtId="0" fontId="43" fillId="28" borderId="14" xfId="0" applyFont="1" applyFill="1" applyBorder="1" applyAlignment="1">
      <alignment horizontal="center" vertical="center" textRotation="90" wrapText="1"/>
    </xf>
    <xf numFmtId="0" fontId="45" fillId="2" borderId="0" xfId="0" applyFont="1" applyFill="1" applyAlignment="1">
      <alignment horizontal="center" vertical="center"/>
    </xf>
    <xf numFmtId="0" fontId="45" fillId="0" borderId="0" xfId="0" applyFont="1" applyFill="1" applyAlignment="1">
      <alignment horizontal="center" vertical="center"/>
    </xf>
    <xf numFmtId="0" fontId="47" fillId="32" borderId="0" xfId="0" applyFont="1" applyFill="1" applyAlignment="1">
      <alignment horizontal="center" vertical="center"/>
    </xf>
    <xf numFmtId="0" fontId="47" fillId="0" borderId="43" xfId="0" applyFont="1" applyFill="1" applyBorder="1" applyAlignment="1">
      <alignment horizontal="left"/>
    </xf>
    <xf numFmtId="0" fontId="47" fillId="0" borderId="43" xfId="0" applyFont="1" applyFill="1" applyBorder="1"/>
    <xf numFmtId="170" fontId="45" fillId="0" borderId="43" xfId="0" applyNumberFormat="1" applyFont="1" applyFill="1" applyBorder="1" applyAlignment="1">
      <alignment horizontal="center"/>
    </xf>
    <xf numFmtId="43" fontId="47" fillId="0" borderId="43" xfId="2" applyNumberFormat="1" applyFont="1" applyFill="1" applyBorder="1"/>
    <xf numFmtId="4" fontId="45" fillId="28" borderId="43" xfId="0" applyNumberFormat="1" applyFont="1" applyFill="1" applyBorder="1" applyAlignment="1">
      <alignment horizontal="right"/>
    </xf>
    <xf numFmtId="4" fontId="47" fillId="0" borderId="43" xfId="0" applyNumberFormat="1" applyFont="1" applyFill="1" applyBorder="1" applyAlignment="1">
      <alignment horizontal="center"/>
    </xf>
    <xf numFmtId="4" fontId="45" fillId="28" borderId="71" xfId="0" applyNumberFormat="1" applyFont="1" applyFill="1" applyBorder="1" applyAlignment="1">
      <alignment horizontal="center"/>
    </xf>
    <xf numFmtId="0" fontId="45" fillId="2" borderId="0" xfId="0" applyFont="1" applyFill="1"/>
    <xf numFmtId="0" fontId="47" fillId="0" borderId="32" xfId="0" applyFont="1" applyBorder="1"/>
    <xf numFmtId="4" fontId="47" fillId="0" borderId="43" xfId="0" applyNumberFormat="1" applyFont="1" applyFill="1" applyBorder="1" applyAlignment="1">
      <alignment horizontal="right"/>
    </xf>
    <xf numFmtId="4" fontId="47" fillId="0" borderId="32" xfId="0" applyNumberFormat="1" applyFont="1" applyFill="1" applyBorder="1" applyAlignment="1">
      <alignment horizontal="center"/>
    </xf>
    <xf numFmtId="4" fontId="47" fillId="32" borderId="54" xfId="0" applyNumberFormat="1" applyFont="1" applyFill="1" applyBorder="1" applyAlignment="1">
      <alignment horizontal="center"/>
    </xf>
    <xf numFmtId="0" fontId="47" fillId="2" borderId="36" xfId="0" applyFont="1" applyFill="1" applyBorder="1" applyAlignment="1">
      <alignment horizontal="center"/>
    </xf>
    <xf numFmtId="43" fontId="47" fillId="32" borderId="71" xfId="0" applyNumberFormat="1" applyFont="1" applyFill="1" applyBorder="1" applyAlignment="1">
      <alignment horizontal="center"/>
    </xf>
    <xf numFmtId="0" fontId="47" fillId="2" borderId="0" xfId="0" applyFont="1" applyFill="1"/>
    <xf numFmtId="171" fontId="47" fillId="0" borderId="32" xfId="0" applyNumberFormat="1" applyFont="1" applyBorder="1"/>
    <xf numFmtId="170" fontId="45" fillId="0" borderId="32" xfId="0" applyNumberFormat="1" applyFont="1" applyFill="1" applyBorder="1" applyAlignment="1">
      <alignment horizontal="center"/>
    </xf>
    <xf numFmtId="43" fontId="47" fillId="32" borderId="32" xfId="0" applyNumberFormat="1" applyFont="1" applyFill="1" applyBorder="1" applyAlignment="1">
      <alignment horizontal="center"/>
    </xf>
    <xf numFmtId="0" fontId="47" fillId="0" borderId="32" xfId="0" applyFont="1" applyFill="1" applyBorder="1"/>
    <xf numFmtId="164" fontId="47" fillId="0" borderId="32" xfId="2" applyFont="1" applyFill="1" applyBorder="1" applyAlignment="1">
      <alignment horizontal="right"/>
    </xf>
    <xf numFmtId="0" fontId="45" fillId="2" borderId="0" xfId="0" applyFont="1" applyFill="1" applyAlignment="1"/>
    <xf numFmtId="0" fontId="45" fillId="2" borderId="0" xfId="0" applyFont="1" applyFill="1" applyAlignment="1">
      <alignment horizontal="left"/>
    </xf>
    <xf numFmtId="170" fontId="45" fillId="0" borderId="32" xfId="0" applyNumberFormat="1" applyFont="1" applyFill="1" applyBorder="1" applyAlignment="1">
      <alignment horizontal="left"/>
    </xf>
    <xf numFmtId="0" fontId="47" fillId="0" borderId="32" xfId="0" applyFont="1" applyBorder="1" applyAlignment="1">
      <alignment horizontal="center"/>
    </xf>
    <xf numFmtId="0" fontId="47" fillId="2" borderId="32" xfId="0" applyFont="1" applyFill="1" applyBorder="1" applyAlignment="1">
      <alignment horizontal="left"/>
    </xf>
    <xf numFmtId="0" fontId="47" fillId="0" borderId="32" xfId="0" applyFont="1" applyFill="1" applyBorder="1" applyAlignment="1">
      <alignment horizontal="center"/>
    </xf>
    <xf numFmtId="0" fontId="47" fillId="2" borderId="32" xfId="0" applyFont="1" applyFill="1" applyBorder="1" applyAlignment="1">
      <alignment horizontal="right"/>
    </xf>
    <xf numFmtId="171" fontId="47" fillId="2" borderId="32" xfId="0" applyNumberFormat="1" applyFont="1" applyFill="1" applyBorder="1" applyAlignment="1">
      <alignment horizontal="right"/>
    </xf>
    <xf numFmtId="0" fontId="47" fillId="0" borderId="0" xfId="0" applyFont="1" applyFill="1" applyAlignment="1">
      <alignment horizontal="center"/>
    </xf>
    <xf numFmtId="2" fontId="47" fillId="0" borderId="32" xfId="0" applyNumberFormat="1" applyFont="1" applyBorder="1" applyAlignment="1">
      <alignment horizontal="right"/>
    </xf>
    <xf numFmtId="2" fontId="47" fillId="0" borderId="32" xfId="0" applyNumberFormat="1" applyFont="1" applyFill="1" applyBorder="1" applyAlignment="1">
      <alignment horizontal="right"/>
    </xf>
    <xf numFmtId="0" fontId="47" fillId="2" borderId="0" xfId="0" applyFont="1" applyFill="1" applyAlignment="1">
      <alignment horizontal="center"/>
    </xf>
    <xf numFmtId="0" fontId="47" fillId="2" borderId="0" xfId="0" applyFont="1" applyFill="1" applyAlignment="1">
      <alignment horizontal="right"/>
    </xf>
    <xf numFmtId="0" fontId="47" fillId="0" borderId="0" xfId="0" applyFont="1" applyFill="1" applyAlignment="1">
      <alignment horizontal="right"/>
    </xf>
    <xf numFmtId="43" fontId="47" fillId="0" borderId="32" xfId="2" applyNumberFormat="1" applyFont="1" applyFill="1" applyBorder="1"/>
    <xf numFmtId="171" fontId="47" fillId="0" borderId="32" xfId="0" applyNumberFormat="1" applyFont="1" applyFill="1" applyBorder="1"/>
    <xf numFmtId="2" fontId="47" fillId="0" borderId="32" xfId="0" applyNumberFormat="1" applyFont="1" applyFill="1" applyBorder="1"/>
    <xf numFmtId="3" fontId="47" fillId="0" borderId="32" xfId="0" applyNumberFormat="1" applyFont="1" applyFill="1" applyBorder="1"/>
    <xf numFmtId="0" fontId="47" fillId="0" borderId="36" xfId="0" applyFont="1" applyFill="1" applyBorder="1" applyAlignment="1">
      <alignment horizontal="center"/>
    </xf>
    <xf numFmtId="43" fontId="45" fillId="28" borderId="71" xfId="0" applyNumberFormat="1" applyFont="1" applyFill="1" applyBorder="1" applyAlignment="1">
      <alignment horizontal="center"/>
    </xf>
    <xf numFmtId="43" fontId="45" fillId="28" borderId="43" xfId="0" applyNumberFormat="1" applyFont="1" applyFill="1" applyBorder="1" applyAlignment="1">
      <alignment horizontal="center"/>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0" fillId="2" borderId="5" xfId="0" applyFill="1" applyBorder="1" applyAlignment="1">
      <alignment horizontal="left" vertical="center" wrapText="1" indent="5"/>
    </xf>
    <xf numFmtId="0" fontId="0" fillId="2" borderId="6" xfId="0" applyFill="1" applyBorder="1" applyAlignment="1">
      <alignment horizontal="left" vertical="center" wrapText="1" indent="5"/>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1" fillId="2" borderId="85" xfId="0" applyFont="1" applyFill="1" applyBorder="1" applyAlignment="1" applyProtection="1">
      <alignment horizontal="right" vertical="center"/>
    </xf>
    <xf numFmtId="0" fontId="1" fillId="2" borderId="0" xfId="0" applyFont="1" applyFill="1" applyBorder="1" applyAlignment="1" applyProtection="1">
      <alignment horizontal="right" vertical="center"/>
    </xf>
    <xf numFmtId="0" fontId="66" fillId="0" borderId="14" xfId="0" applyFont="1" applyFill="1" applyBorder="1" applyAlignment="1" applyProtection="1">
      <alignment horizontal="left" vertical="center"/>
    </xf>
    <xf numFmtId="0" fontId="28" fillId="31" borderId="81" xfId="0" applyFont="1" applyFill="1" applyBorder="1" applyAlignment="1">
      <alignment vertical="center"/>
    </xf>
    <xf numFmtId="0" fontId="28" fillId="31" borderId="110" xfId="0" applyFont="1" applyFill="1" applyBorder="1" applyAlignment="1">
      <alignment vertical="center"/>
    </xf>
    <xf numFmtId="0" fontId="94" fillId="0" borderId="0" xfId="0" applyFont="1"/>
    <xf numFmtId="0" fontId="62" fillId="0" borderId="0" xfId="0" applyFont="1"/>
    <xf numFmtId="0" fontId="95" fillId="0" borderId="79" xfId="0" applyFont="1" applyBorder="1" applyAlignment="1">
      <alignment horizontal="center"/>
    </xf>
    <xf numFmtId="0" fontId="95" fillId="0" borderId="79" xfId="0" applyFont="1" applyBorder="1" applyAlignment="1">
      <alignment horizontal="center" vertical="center"/>
    </xf>
    <xf numFmtId="0" fontId="96" fillId="0" borderId="80" xfId="0" applyFont="1" applyBorder="1" applyAlignment="1">
      <alignment horizontal="center" vertical="center"/>
    </xf>
    <xf numFmtId="0" fontId="62" fillId="0" borderId="0" xfId="0" applyFont="1" applyAlignment="1">
      <alignment horizontal="right"/>
    </xf>
    <xf numFmtId="0" fontId="97" fillId="21" borderId="16" xfId="0" applyFont="1" applyFill="1" applyBorder="1" applyAlignment="1" applyProtection="1">
      <alignment vertical="center"/>
      <protection locked="0"/>
    </xf>
    <xf numFmtId="0" fontId="1" fillId="30" borderId="0" xfId="0" applyFont="1" applyFill="1" applyAlignment="1" applyProtection="1">
      <alignment vertical="center"/>
      <protection locked="0"/>
    </xf>
    <xf numFmtId="0" fontId="1" fillId="30" borderId="0" xfId="0" applyFont="1" applyFill="1" applyAlignment="1">
      <alignment vertical="center"/>
    </xf>
    <xf numFmtId="0" fontId="1" fillId="30" borderId="0" xfId="0" applyFont="1" applyFill="1" applyBorder="1" applyAlignment="1" applyProtection="1">
      <alignment vertical="center"/>
    </xf>
    <xf numFmtId="0" fontId="1" fillId="30" borderId="0" xfId="0" applyFont="1" applyFill="1" applyBorder="1" applyAlignment="1" applyProtection="1">
      <alignment vertical="center"/>
      <protection locked="0"/>
    </xf>
    <xf numFmtId="0" fontId="57" fillId="30" borderId="0" xfId="0" applyFont="1" applyFill="1" applyAlignment="1" applyProtection="1">
      <alignment vertical="center"/>
    </xf>
    <xf numFmtId="0" fontId="57" fillId="30" borderId="0" xfId="0" applyFont="1" applyFill="1" applyAlignment="1" applyProtection="1">
      <alignment vertical="center"/>
      <protection locked="0"/>
    </xf>
    <xf numFmtId="0" fontId="1" fillId="30" borderId="0" xfId="0" applyFont="1" applyFill="1" applyAlignment="1" applyProtection="1">
      <alignment vertical="center"/>
    </xf>
    <xf numFmtId="0" fontId="1" fillId="12" borderId="1" xfId="0" applyFont="1" applyFill="1" applyBorder="1" applyAlignment="1" applyProtection="1">
      <alignment vertical="center"/>
      <protection locked="0"/>
    </xf>
    <xf numFmtId="0" fontId="1" fillId="12" borderId="10" xfId="0" applyFont="1" applyFill="1" applyBorder="1" applyAlignment="1" applyProtection="1">
      <alignment vertical="center"/>
    </xf>
    <xf numFmtId="0" fontId="1" fillId="12" borderId="14" xfId="0" applyFont="1" applyFill="1" applyBorder="1" applyAlignment="1" applyProtection="1">
      <alignment vertical="center"/>
    </xf>
    <xf numFmtId="0" fontId="1" fillId="12" borderId="13" xfId="0" applyFont="1" applyFill="1" applyBorder="1" applyAlignment="1" applyProtection="1">
      <alignment vertical="center"/>
    </xf>
    <xf numFmtId="0" fontId="1" fillId="12" borderId="2" xfId="0" applyFont="1" applyFill="1" applyBorder="1" applyAlignment="1" applyProtection="1">
      <alignment vertical="center"/>
      <protection locked="0"/>
    </xf>
    <xf numFmtId="0" fontId="1" fillId="12" borderId="4" xfId="0" applyFont="1" applyFill="1" applyBorder="1" applyAlignment="1" applyProtection="1">
      <alignment vertical="center"/>
      <protection locked="0"/>
    </xf>
    <xf numFmtId="0" fontId="1" fillId="12" borderId="10" xfId="0" applyFont="1" applyFill="1" applyBorder="1" applyAlignment="1" applyProtection="1">
      <alignment vertical="center"/>
      <protection locked="0"/>
    </xf>
    <xf numFmtId="0" fontId="1" fillId="30" borderId="8" xfId="0" applyFont="1" applyFill="1" applyBorder="1" applyAlignment="1" applyProtection="1">
      <alignment vertical="center"/>
    </xf>
    <xf numFmtId="0" fontId="1" fillId="30" borderId="8" xfId="0" applyFont="1" applyFill="1" applyBorder="1" applyAlignment="1">
      <alignment vertical="center"/>
    </xf>
    <xf numFmtId="0" fontId="2" fillId="2"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83" fillId="2" borderId="13" xfId="0" applyFont="1" applyFill="1" applyBorder="1" applyAlignment="1">
      <alignment horizontal="center" vertical="center" wrapText="1"/>
    </xf>
    <xf numFmtId="0" fontId="83" fillId="2" borderId="14" xfId="0" applyFont="1" applyFill="1" applyBorder="1" applyAlignment="1">
      <alignment horizontal="center" vertical="center" wrapText="1"/>
    </xf>
    <xf numFmtId="0" fontId="0" fillId="2" borderId="5" xfId="0" applyFill="1" applyBorder="1" applyAlignment="1">
      <alignment horizontal="left" vertical="center" wrapText="1" indent="5"/>
    </xf>
    <xf numFmtId="0" fontId="0" fillId="2" borderId="6" xfId="0" applyFill="1" applyBorder="1" applyAlignment="1">
      <alignment horizontal="left" vertical="center" wrapText="1" indent="5"/>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7" xfId="4" applyFill="1" applyBorder="1" applyAlignment="1">
      <alignment horizontal="left" vertical="center"/>
    </xf>
    <xf numFmtId="0" fontId="36" fillId="2" borderId="9" xfId="4" applyFill="1" applyBorder="1" applyAlignment="1">
      <alignment horizontal="left"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8" fillId="2" borderId="5" xfId="0" applyFont="1" applyFill="1" applyBorder="1" applyAlignment="1">
      <alignment horizontal="left" vertical="center" wrapText="1"/>
    </xf>
    <xf numFmtId="0" fontId="38" fillId="2" borderId="6" xfId="0" applyFont="1" applyFill="1" applyBorder="1" applyAlignment="1">
      <alignment horizontal="left"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36" fillId="2" borderId="5" xfId="4" applyFill="1" applyBorder="1" applyAlignment="1">
      <alignment horizontal="left" vertical="center" wrapText="1"/>
    </xf>
    <xf numFmtId="0" fontId="36" fillId="2" borderId="6" xfId="4" applyFill="1" applyBorder="1" applyAlignment="1">
      <alignment horizontal="left" vertical="center" wrapText="1"/>
    </xf>
    <xf numFmtId="0" fontId="3" fillId="0" borderId="5" xfId="0" applyFont="1" applyBorder="1" applyAlignment="1">
      <alignment vertical="center"/>
    </xf>
    <xf numFmtId="0" fontId="3" fillId="0" borderId="6" xfId="0" applyFont="1" applyBorder="1" applyAlignment="1">
      <alignment vertical="center"/>
    </xf>
    <xf numFmtId="0" fontId="8" fillId="2" borderId="66" xfId="0" applyFont="1" applyFill="1" applyBorder="1" applyAlignment="1">
      <alignment horizontal="left" vertical="center" wrapText="1"/>
    </xf>
    <xf numFmtId="0" fontId="8" fillId="2" borderId="67" xfId="0" applyFont="1" applyFill="1" applyBorder="1" applyAlignment="1">
      <alignment horizontal="left" vertical="center" wrapText="1"/>
    </xf>
    <xf numFmtId="0" fontId="8" fillId="2" borderId="68" xfId="0" applyFont="1" applyFill="1" applyBorder="1" applyAlignment="1">
      <alignment horizontal="left" vertical="center" wrapText="1"/>
    </xf>
    <xf numFmtId="0" fontId="8" fillId="2" borderId="6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0" xfId="0" applyFont="1" applyFill="1" applyBorder="1" applyAlignment="1">
      <alignment horizontal="left" vertical="center" wrapText="1"/>
    </xf>
    <xf numFmtId="0" fontId="8" fillId="2" borderId="71" xfId="0" applyFont="1" applyFill="1" applyBorder="1" applyAlignment="1">
      <alignment horizontal="left" vertical="center" wrapText="1"/>
    </xf>
    <xf numFmtId="0" fontId="8" fillId="2" borderId="72" xfId="0" applyFont="1" applyFill="1" applyBorder="1" applyAlignment="1">
      <alignment horizontal="left" vertical="center" wrapText="1"/>
    </xf>
    <xf numFmtId="0" fontId="8" fillId="2" borderId="73" xfId="0" applyFont="1" applyFill="1" applyBorder="1" applyAlignment="1">
      <alignment horizontal="left" vertical="center" wrapText="1"/>
    </xf>
    <xf numFmtId="0" fontId="8" fillId="2" borderId="68"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0" borderId="0" xfId="0" applyFont="1" applyAlignment="1">
      <alignment horizontal="left" vertical="top" wrapText="1"/>
    </xf>
    <xf numFmtId="0" fontId="13" fillId="0" borderId="0" xfId="0" applyFont="1" applyAlignment="1">
      <alignment vertical="top" wrapText="1"/>
    </xf>
    <xf numFmtId="0" fontId="16" fillId="0" borderId="0" xfId="0" applyFont="1" applyAlignment="1">
      <alignment horizontal="left" vertical="top" wrapText="1"/>
    </xf>
    <xf numFmtId="164" fontId="3" fillId="0" borderId="77" xfId="2" applyFont="1" applyBorder="1" applyAlignment="1">
      <alignment horizontal="center"/>
    </xf>
    <xf numFmtId="0" fontId="3" fillId="16" borderId="0" xfId="0" applyFont="1" applyFill="1" applyAlignment="1">
      <alignment horizontal="center"/>
    </xf>
    <xf numFmtId="0" fontId="54" fillId="27" borderId="0" xfId="0" applyFont="1" applyFill="1" applyBorder="1" applyAlignment="1" applyProtection="1">
      <alignment horizontal="left" vertical="center"/>
    </xf>
    <xf numFmtId="0" fontId="100" fillId="0" borderId="0" xfId="0" applyFont="1" applyFill="1" applyAlignment="1" applyProtection="1">
      <alignment horizontal="center" vertical="center"/>
      <protection locked="0"/>
    </xf>
    <xf numFmtId="0" fontId="100" fillId="0" borderId="0" xfId="0" applyFont="1" applyFill="1" applyBorder="1" applyAlignment="1" applyProtection="1">
      <alignment horizontal="center" vertical="center"/>
    </xf>
    <xf numFmtId="0" fontId="1" fillId="2" borderId="100" xfId="0" applyFont="1" applyFill="1" applyBorder="1" applyAlignment="1" applyProtection="1">
      <alignment horizontal="left" vertical="center"/>
      <protection locked="0"/>
    </xf>
    <xf numFmtId="0" fontId="1" fillId="2" borderId="40" xfId="0" applyFont="1" applyFill="1" applyBorder="1" applyAlignment="1" applyProtection="1">
      <alignment horizontal="left" vertical="center"/>
      <protection locked="0"/>
    </xf>
    <xf numFmtId="0" fontId="1" fillId="2" borderId="86" xfId="0" applyFont="1" applyFill="1" applyBorder="1" applyAlignment="1" applyProtection="1">
      <alignment horizontal="left" vertical="center"/>
      <protection locked="0"/>
    </xf>
    <xf numFmtId="0" fontId="1" fillId="2" borderId="99" xfId="0" applyFont="1" applyFill="1" applyBorder="1" applyAlignment="1" applyProtection="1">
      <alignment horizontal="left" vertical="center"/>
      <protection locked="0"/>
    </xf>
    <xf numFmtId="0" fontId="1" fillId="2" borderId="83" xfId="0" applyFont="1" applyFill="1" applyBorder="1" applyAlignment="1" applyProtection="1">
      <alignment horizontal="left" vertical="center"/>
      <protection locked="0"/>
    </xf>
    <xf numFmtId="0" fontId="1" fillId="2" borderId="84" xfId="0" applyFont="1" applyFill="1" applyBorder="1" applyAlignment="1" applyProtection="1">
      <alignment horizontal="left" vertical="center"/>
      <protection locked="0"/>
    </xf>
    <xf numFmtId="0" fontId="85" fillId="2" borderId="104" xfId="0" applyFont="1" applyFill="1" applyBorder="1" applyAlignment="1" applyProtection="1">
      <alignment horizontal="left" vertical="center"/>
      <protection locked="0"/>
    </xf>
    <xf numFmtId="0" fontId="85" fillId="2" borderId="42" xfId="0" applyFont="1" applyFill="1" applyBorder="1" applyAlignment="1" applyProtection="1">
      <alignment horizontal="left" vertical="center"/>
      <protection locked="0"/>
    </xf>
    <xf numFmtId="0" fontId="85" fillId="2" borderId="92" xfId="0" applyFont="1" applyFill="1" applyBorder="1" applyAlignment="1" applyProtection="1">
      <alignment horizontal="left" vertical="center"/>
      <protection locked="0"/>
    </xf>
    <xf numFmtId="0" fontId="93" fillId="2" borderId="2" xfId="0" applyFont="1" applyFill="1" applyBorder="1" applyAlignment="1" applyProtection="1">
      <alignment horizontal="center" vertical="center"/>
    </xf>
    <xf numFmtId="0" fontId="93" fillId="2" borderId="3" xfId="0" applyFont="1" applyFill="1" applyBorder="1" applyAlignment="1" applyProtection="1">
      <alignment horizontal="center" vertical="center"/>
    </xf>
    <xf numFmtId="0" fontId="93" fillId="2" borderId="4" xfId="0" applyFont="1" applyFill="1" applyBorder="1" applyAlignment="1" applyProtection="1">
      <alignment horizontal="center" vertical="center"/>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6" xfId="0" applyFont="1" applyFill="1" applyBorder="1" applyAlignment="1" applyProtection="1">
      <alignment horizontal="left" vertical="center"/>
      <protection locked="0"/>
    </xf>
    <xf numFmtId="0" fontId="1" fillId="2" borderId="72" xfId="0" applyFont="1" applyFill="1" applyBorder="1" applyAlignment="1" applyProtection="1">
      <alignment horizontal="left" vertical="center"/>
      <protection locked="0"/>
    </xf>
    <xf numFmtId="0" fontId="1" fillId="2" borderId="95" xfId="0" applyFont="1" applyFill="1" applyBorder="1" applyAlignment="1" applyProtection="1">
      <alignment horizontal="left" vertical="center"/>
      <protection locked="0"/>
    </xf>
    <xf numFmtId="0" fontId="1" fillId="2" borderId="107" xfId="0" applyFont="1" applyFill="1" applyBorder="1" applyAlignment="1" applyProtection="1">
      <alignment horizontal="left" vertical="center"/>
      <protection locked="0"/>
    </xf>
    <xf numFmtId="0" fontId="1" fillId="2" borderId="97" xfId="0" applyFont="1" applyFill="1" applyBorder="1" applyAlignment="1" applyProtection="1">
      <alignment horizontal="left" vertical="center"/>
      <protection locked="0"/>
    </xf>
    <xf numFmtId="0" fontId="1" fillId="2" borderId="98" xfId="0" applyFont="1" applyFill="1" applyBorder="1" applyAlignment="1" applyProtection="1">
      <alignment horizontal="left" vertical="center"/>
      <protection locked="0"/>
    </xf>
    <xf numFmtId="0" fontId="0" fillId="2" borderId="103" xfId="0" applyFill="1" applyBorder="1" applyAlignment="1">
      <alignment horizontal="center"/>
    </xf>
    <xf numFmtId="0" fontId="0" fillId="2" borderId="52" xfId="0" applyFill="1" applyBorder="1" applyAlignment="1">
      <alignment horizontal="center"/>
    </xf>
    <xf numFmtId="0" fontId="0" fillId="2" borderId="91" xfId="0" applyFill="1" applyBorder="1" applyAlignment="1">
      <alignment horizontal="center"/>
    </xf>
    <xf numFmtId="0" fontId="1" fillId="2" borderId="102" xfId="0" applyFont="1" applyFill="1" applyBorder="1" applyAlignment="1" applyProtection="1">
      <alignment horizontal="left" vertical="center"/>
      <protection locked="0"/>
    </xf>
    <xf numFmtId="0" fontId="1" fillId="2" borderId="51" xfId="0" applyFont="1" applyFill="1" applyBorder="1" applyAlignment="1" applyProtection="1">
      <alignment horizontal="left" vertical="center"/>
      <protection locked="0"/>
    </xf>
    <xf numFmtId="0" fontId="1" fillId="2" borderId="89" xfId="0" applyFont="1" applyFill="1" applyBorder="1" applyAlignment="1" applyProtection="1">
      <alignment horizontal="left" vertical="center"/>
      <protection locked="0"/>
    </xf>
    <xf numFmtId="0" fontId="85" fillId="2" borderId="105" xfId="0" applyFont="1" applyFill="1" applyBorder="1" applyAlignment="1" applyProtection="1">
      <alignment horizontal="left" vertical="center"/>
      <protection locked="0"/>
    </xf>
    <xf numFmtId="0" fontId="85" fillId="2" borderId="79" xfId="0" applyFont="1" applyFill="1" applyBorder="1" applyAlignment="1" applyProtection="1">
      <alignment horizontal="left" vertical="center"/>
      <protection locked="0"/>
    </xf>
    <xf numFmtId="0" fontId="85" fillId="2" borderId="94" xfId="0" applyFont="1" applyFill="1" applyBorder="1" applyAlignment="1" applyProtection="1">
      <alignment horizontal="left" vertical="center"/>
      <protection locked="0"/>
    </xf>
    <xf numFmtId="0" fontId="1" fillId="2" borderId="93" xfId="0" applyFont="1" applyFill="1" applyBorder="1" applyAlignment="1" applyProtection="1">
      <alignment horizontal="right" vertical="center"/>
    </xf>
    <xf numFmtId="0" fontId="1" fillId="2" borderId="108" xfId="0" applyFont="1" applyFill="1" applyBorder="1" applyAlignment="1" applyProtection="1">
      <alignment horizontal="right" vertical="center"/>
    </xf>
    <xf numFmtId="0" fontId="54" fillId="27" borderId="1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54" fillId="30" borderId="1" xfId="0" applyFont="1" applyFill="1" applyBorder="1" applyAlignment="1">
      <alignment horizontal="center" vertical="center" wrapText="1"/>
    </xf>
    <xf numFmtId="0" fontId="38" fillId="21" borderId="7" xfId="0" applyFont="1" applyFill="1" applyBorder="1" applyAlignment="1">
      <alignment horizontal="right" vertical="center"/>
    </xf>
    <xf numFmtId="0" fontId="38" fillId="21" borderId="8" xfId="0" applyFont="1" applyFill="1" applyBorder="1" applyAlignment="1">
      <alignment horizontal="right" vertical="center"/>
    </xf>
    <xf numFmtId="0" fontId="54" fillId="2" borderId="1" xfId="0" applyFont="1" applyFill="1" applyBorder="1" applyAlignment="1" applyProtection="1">
      <alignment horizontal="left" vertical="center"/>
      <protection locked="0"/>
    </xf>
    <xf numFmtId="0" fontId="54" fillId="30" borderId="58" xfId="0" applyFont="1" applyFill="1" applyBorder="1" applyAlignment="1" applyProtection="1">
      <alignment horizontal="center" vertical="center" wrapText="1"/>
    </xf>
    <xf numFmtId="0" fontId="54" fillId="30" borderId="59" xfId="0" applyFont="1" applyFill="1" applyBorder="1" applyAlignment="1" applyProtection="1">
      <alignment horizontal="center" vertical="center" wrapText="1"/>
    </xf>
    <xf numFmtId="0" fontId="54" fillId="30" borderId="34" xfId="0" applyFont="1" applyFill="1" applyBorder="1" applyAlignment="1" applyProtection="1">
      <alignment horizontal="center" vertical="center" wrapText="1"/>
    </xf>
    <xf numFmtId="0" fontId="54" fillId="30" borderId="35" xfId="0" applyFont="1" applyFill="1" applyBorder="1" applyAlignment="1" applyProtection="1">
      <alignment horizontal="center" vertical="center" wrapText="1"/>
    </xf>
    <xf numFmtId="0" fontId="54" fillId="30" borderId="37" xfId="0" applyFont="1" applyFill="1" applyBorder="1" applyAlignment="1" applyProtection="1">
      <alignment horizontal="center" vertical="center" wrapText="1"/>
    </xf>
    <xf numFmtId="0" fontId="54" fillId="30" borderId="38" xfId="0" applyFont="1" applyFill="1" applyBorder="1" applyAlignment="1" applyProtection="1">
      <alignment horizontal="center" vertical="center" wrapText="1"/>
    </xf>
    <xf numFmtId="0" fontId="98" fillId="30" borderId="1" xfId="0" applyFont="1" applyFill="1" applyBorder="1" applyAlignment="1" applyProtection="1">
      <alignment horizontal="center" vertical="center" wrapText="1"/>
    </xf>
    <xf numFmtId="0" fontId="54" fillId="30" borderId="1" xfId="0" applyFont="1" applyFill="1" applyBorder="1" applyAlignment="1" applyProtection="1">
      <alignment horizontal="center" vertical="center" wrapText="1"/>
    </xf>
    <xf numFmtId="0" fontId="84" fillId="27" borderId="0" xfId="0" applyFont="1" applyFill="1" applyBorder="1" applyAlignment="1">
      <alignment horizontal="center" vertical="center" wrapText="1"/>
    </xf>
    <xf numFmtId="0" fontId="1" fillId="2" borderId="13" xfId="0" applyFont="1" applyFill="1" applyBorder="1" applyAlignment="1" applyProtection="1">
      <alignment vertical="center" wrapText="1"/>
      <protection locked="0"/>
    </xf>
    <xf numFmtId="0" fontId="1" fillId="2" borderId="18" xfId="0" applyFont="1" applyFill="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54" fillId="2" borderId="1" xfId="0" applyFont="1" applyFill="1" applyBorder="1" applyAlignment="1">
      <alignment horizontal="left" vertical="center"/>
    </xf>
    <xf numFmtId="0" fontId="1" fillId="2" borderId="85" xfId="0" applyFont="1" applyFill="1" applyBorder="1" applyAlignment="1" applyProtection="1">
      <alignment horizontal="right" vertical="center"/>
    </xf>
    <xf numFmtId="0" fontId="1" fillId="2" borderId="0" xfId="0" applyFont="1" applyFill="1" applyBorder="1" applyAlignment="1" applyProtection="1">
      <alignment horizontal="right" vertical="center"/>
    </xf>
    <xf numFmtId="0" fontId="1" fillId="2" borderId="101" xfId="0" applyFont="1" applyFill="1" applyBorder="1" applyAlignment="1" applyProtection="1">
      <alignment horizontal="left" vertical="center"/>
      <protection locked="0"/>
    </xf>
    <xf numFmtId="0" fontId="1" fillId="2" borderId="67" xfId="0" applyFont="1" applyFill="1" applyBorder="1" applyAlignment="1" applyProtection="1">
      <alignment horizontal="left" vertical="center"/>
      <protection locked="0"/>
    </xf>
    <xf numFmtId="0" fontId="1" fillId="2" borderId="87" xfId="0" applyFont="1" applyFill="1" applyBorder="1" applyAlignment="1" applyProtection="1">
      <alignment horizontal="left" vertical="center"/>
      <protection locked="0"/>
    </xf>
    <xf numFmtId="0" fontId="99" fillId="21" borderId="0" xfId="0" applyFont="1" applyFill="1" applyBorder="1" applyAlignment="1" applyProtection="1">
      <alignment horizontal="center" vertical="center" wrapText="1"/>
      <protection locked="0"/>
    </xf>
    <xf numFmtId="0" fontId="66" fillId="0" borderId="13" xfId="0" applyFont="1" applyFill="1" applyBorder="1" applyAlignment="1" applyProtection="1">
      <alignment horizontal="left" vertical="center"/>
    </xf>
    <xf numFmtId="0" fontId="66" fillId="0" borderId="18" xfId="0" applyFont="1" applyFill="1" applyBorder="1" applyAlignment="1" applyProtection="1">
      <alignment horizontal="left" vertical="center"/>
    </xf>
    <xf numFmtId="0" fontId="66" fillId="0" borderId="14" xfId="0" applyFont="1" applyFill="1" applyBorder="1" applyAlignment="1" applyProtection="1">
      <alignment horizontal="left" vertical="center"/>
    </xf>
    <xf numFmtId="0" fontId="32" fillId="0" borderId="72" xfId="0" applyFont="1" applyFill="1" applyBorder="1" applyAlignment="1" applyProtection="1">
      <alignment horizontal="left" vertical="center"/>
      <protection locked="0"/>
    </xf>
    <xf numFmtId="0" fontId="77" fillId="0" borderId="0" xfId="0" applyFont="1" applyFill="1" applyBorder="1" applyAlignment="1" applyProtection="1">
      <alignment horizontal="center" vertical="center"/>
      <protection locked="0"/>
    </xf>
    <xf numFmtId="0" fontId="77" fillId="0" borderId="0" xfId="0" applyFont="1" applyFill="1" applyBorder="1" applyAlignment="1" applyProtection="1">
      <alignment horizontal="center" vertical="center" wrapText="1"/>
      <protection locked="0"/>
    </xf>
    <xf numFmtId="0" fontId="78" fillId="0" borderId="0" xfId="0" applyFont="1" applyFill="1" applyAlignment="1" applyProtection="1">
      <alignment horizontal="center" vertical="center" wrapText="1"/>
    </xf>
    <xf numFmtId="0" fontId="81" fillId="20" borderId="64" xfId="32" applyFont="1" applyFill="1" applyBorder="1" applyAlignment="1">
      <alignment horizontal="center" vertical="center" textRotation="90"/>
    </xf>
    <xf numFmtId="0" fontId="81" fillId="20" borderId="76" xfId="32" applyFont="1" applyFill="1" applyBorder="1" applyAlignment="1">
      <alignment horizontal="center" vertical="center" textRotation="90"/>
    </xf>
    <xf numFmtId="0" fontId="81" fillId="20" borderId="63" xfId="32" applyFont="1" applyFill="1" applyBorder="1" applyAlignment="1">
      <alignment horizontal="center" vertical="center" textRotation="90"/>
    </xf>
    <xf numFmtId="2" fontId="86" fillId="0" borderId="82" xfId="0" applyNumberFormat="1" applyFont="1" applyFill="1" applyBorder="1" applyAlignment="1" applyProtection="1">
      <alignment horizontal="center" vertical="center" wrapText="1"/>
      <protection locked="0"/>
    </xf>
    <xf numFmtId="2" fontId="86" fillId="0" borderId="72" xfId="0" applyNumberFormat="1" applyFont="1" applyFill="1" applyBorder="1" applyAlignment="1" applyProtection="1">
      <alignment horizontal="center" vertical="center"/>
      <protection locked="0"/>
    </xf>
    <xf numFmtId="0" fontId="101" fillId="21" borderId="0" xfId="0" applyFont="1" applyFill="1" applyAlignment="1" applyProtection="1">
      <alignment horizontal="center" vertical="center"/>
    </xf>
    <xf numFmtId="0" fontId="28" fillId="31" borderId="81" xfId="0" applyFont="1" applyFill="1" applyBorder="1" applyAlignment="1">
      <alignment vertical="center"/>
    </xf>
    <xf numFmtId="0" fontId="28" fillId="31" borderId="110" xfId="0" applyFont="1" applyFill="1" applyBorder="1" applyAlignment="1">
      <alignment vertical="center"/>
    </xf>
    <xf numFmtId="0" fontId="88" fillId="31" borderId="82" xfId="0" applyFont="1" applyFill="1" applyBorder="1" applyAlignment="1">
      <alignment vertical="center" wrapText="1"/>
    </xf>
    <xf numFmtId="0" fontId="88" fillId="31" borderId="127" xfId="0" applyFont="1" applyFill="1" applyBorder="1" applyAlignment="1">
      <alignment vertical="center" wrapText="1"/>
    </xf>
    <xf numFmtId="0" fontId="63" fillId="0" borderId="54" xfId="0" applyFont="1" applyBorder="1" applyAlignment="1">
      <alignment horizontal="left" vertical="center" wrapText="1"/>
    </xf>
    <xf numFmtId="0" fontId="63" fillId="0" borderId="55" xfId="0" applyFont="1" applyBorder="1" applyAlignment="1">
      <alignment horizontal="left" vertical="center" wrapText="1"/>
    </xf>
    <xf numFmtId="0" fontId="63" fillId="0" borderId="5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55" xfId="0" applyFont="1" applyBorder="1" applyAlignment="1">
      <alignment horizontal="center" vertical="center" wrapText="1"/>
    </xf>
    <xf numFmtId="0" fontId="63" fillId="0" borderId="54" xfId="0" applyFont="1" applyBorder="1" applyAlignment="1">
      <alignment horizontal="center" vertical="center"/>
    </xf>
    <xf numFmtId="0" fontId="63" fillId="0" borderId="40" xfId="0" applyFont="1" applyBorder="1" applyAlignment="1">
      <alignment horizontal="center" vertical="center"/>
    </xf>
    <xf numFmtId="0" fontId="63" fillId="0" borderId="55" xfId="0" applyFont="1" applyBorder="1" applyAlignment="1">
      <alignment horizontal="center" vertical="center"/>
    </xf>
    <xf numFmtId="0" fontId="47" fillId="2" borderId="149" xfId="0" applyFont="1" applyFill="1" applyBorder="1" applyAlignment="1">
      <alignment horizontal="center"/>
    </xf>
    <xf numFmtId="0" fontId="47" fillId="2" borderId="150" xfId="0" applyFont="1" applyFill="1" applyBorder="1" applyAlignment="1">
      <alignment horizontal="center"/>
    </xf>
    <xf numFmtId="0" fontId="47" fillId="2" borderId="151" xfId="0" applyFont="1" applyFill="1" applyBorder="1" applyAlignment="1">
      <alignment horizontal="center"/>
    </xf>
    <xf numFmtId="0" fontId="47" fillId="2" borderId="69" xfId="0" applyFont="1" applyFill="1" applyBorder="1" applyAlignment="1">
      <alignment horizontal="center"/>
    </xf>
    <xf numFmtId="0" fontId="47" fillId="2" borderId="0" xfId="0" applyFont="1" applyFill="1" applyBorder="1" applyAlignment="1">
      <alignment horizontal="center"/>
    </xf>
    <xf numFmtId="0" fontId="47" fillId="2" borderId="70" xfId="0" applyFont="1" applyFill="1" applyBorder="1" applyAlignment="1">
      <alignment horizontal="center"/>
    </xf>
    <xf numFmtId="0" fontId="47" fillId="2" borderId="154" xfId="0" applyFont="1" applyFill="1" applyBorder="1" applyAlignment="1">
      <alignment horizontal="center"/>
    </xf>
    <xf numFmtId="0" fontId="47" fillId="2" borderId="155" xfId="0" applyFont="1" applyFill="1" applyBorder="1" applyAlignment="1">
      <alignment horizontal="center"/>
    </xf>
    <xf numFmtId="0" fontId="47" fillId="2" borderId="156" xfId="0" applyFont="1" applyFill="1" applyBorder="1" applyAlignment="1">
      <alignment horizontal="center"/>
    </xf>
    <xf numFmtId="0" fontId="47" fillId="2" borderId="157" xfId="0" applyFont="1" applyFill="1" applyBorder="1" applyAlignment="1">
      <alignment horizontal="center"/>
    </xf>
    <xf numFmtId="0" fontId="47" fillId="2" borderId="158" xfId="0" applyFont="1" applyFill="1" applyBorder="1" applyAlignment="1">
      <alignment horizontal="center"/>
    </xf>
    <xf numFmtId="0" fontId="45" fillId="2" borderId="163" xfId="0" applyFont="1" applyFill="1" applyBorder="1" applyAlignment="1">
      <alignment horizontal="left" vertical="center" wrapText="1"/>
    </xf>
    <xf numFmtId="0" fontId="45" fillId="2" borderId="164" xfId="0" applyFont="1" applyFill="1" applyBorder="1" applyAlignment="1">
      <alignment horizontal="left" vertical="center" wrapText="1"/>
    </xf>
    <xf numFmtId="0" fontId="0" fillId="14" borderId="0" xfId="0" applyFill="1" applyAlignment="1">
      <alignment horizontal="left" vertical="top" wrapText="1"/>
    </xf>
    <xf numFmtId="0" fontId="0" fillId="15" borderId="0" xfId="0" applyFill="1" applyAlignment="1">
      <alignment horizontal="left" vertical="top" wrapText="1"/>
    </xf>
  </cellXfs>
  <cellStyles count="35">
    <cellStyle name="Comma" xfId="2" builtinId="3"/>
    <cellStyle name="Comma 2" xfId="3"/>
    <cellStyle name="Followed Hyperlink" xfId="5" builtinId="9" hidden="1"/>
    <cellStyle name="Followed Hyperlink" xfId="6" builtinId="9" hidden="1"/>
    <cellStyle name="Followed Hyperlink" xfId="27" builtinId="9" hidden="1"/>
    <cellStyle name="Followed Hyperlink" xfId="8" builtinId="9" hidden="1"/>
    <cellStyle name="Followed Hyperlink" xfId="9" builtinId="9" hidden="1"/>
    <cellStyle name="Followed Hyperlink" xfId="7" builtinId="9" hidden="1"/>
    <cellStyle name="Followed Hyperlink" xfId="12" builtinId="9" hidden="1"/>
    <cellStyle name="Followed Hyperlink" xfId="22" builtinId="9" hidden="1"/>
    <cellStyle name="Followed Hyperlink" xfId="14" builtinId="9" hidden="1"/>
    <cellStyle name="Followed Hyperlink" xfId="2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0" builtinId="9" hidden="1"/>
    <cellStyle name="Followed Hyperlink" xfId="20" builtinId="9" hidden="1"/>
    <cellStyle name="Followed Hyperlink" xfId="21" builtinId="9" hidden="1"/>
    <cellStyle name="Followed Hyperlink" xfId="23" builtinId="9" hidden="1"/>
    <cellStyle name="Followed Hyperlink" xfId="19" builtinId="9" hidden="1"/>
    <cellStyle name="Followed Hyperlink" xfId="25" builtinId="9" hidden="1"/>
    <cellStyle name="Followed Hyperlink" xfId="11" builtinId="9" hidden="1"/>
    <cellStyle name="Followed Hyperlink" xfId="26" builtinId="9" hidden="1"/>
    <cellStyle name="Followed Hyperlink" xfId="28" builtinId="9" hidden="1"/>
    <cellStyle name="Followed Hyperlink" xfId="13" builtinId="9" hidden="1"/>
    <cellStyle name="Followed Hyperlink" xfId="29" builtinId="9" hidden="1"/>
    <cellStyle name="Followed Hyperlink" xfId="30" builtinId="9" hidden="1"/>
    <cellStyle name="Followed Hyperlink" xfId="31" builtinId="9" hidden="1"/>
    <cellStyle name="Hyperlink" xfId="4" builtinId="8"/>
    <cellStyle name="Normal" xfId="0" builtinId="0"/>
    <cellStyle name="Normal 2" xfId="33"/>
    <cellStyle name="Normal 2 2" xfId="32"/>
    <cellStyle name="Percent" xfId="1" builtinId="5"/>
    <cellStyle name="Percent 2" xfId="34"/>
  </cellStyles>
  <dxfs count="5">
    <dxf>
      <font>
        <color rgb="FF9C0006"/>
      </font>
      <fill>
        <patternFill>
          <bgColor rgb="FFFFC7CE"/>
        </patternFill>
      </fill>
    </dxf>
    <dxf>
      <font>
        <color rgb="FF9C0006"/>
      </font>
      <fill>
        <patternFill>
          <bgColor rgb="FFFFC7CE"/>
        </patternFill>
      </fill>
    </dxf>
    <dxf>
      <fill>
        <patternFill>
          <bgColor rgb="FFFF0000"/>
        </patternFill>
      </fill>
    </dxf>
    <dxf>
      <font>
        <color auto="1"/>
      </font>
      <fill>
        <patternFill patternType="solid">
          <fgColor indexed="64"/>
          <bgColor rgb="FFFF6666"/>
        </patternFill>
      </fill>
    </dxf>
    <dxf>
      <font>
        <color theme="1"/>
      </font>
      <fill>
        <patternFill patternType="solid">
          <fgColor theme="1"/>
          <bgColor rgb="FFFF6666"/>
        </patternFill>
      </fill>
    </dxf>
  </dxfs>
  <tableStyles count="0" defaultTableStyle="TableStyleMedium2" defaultPivotStyle="PivotStyleLight16"/>
  <colors>
    <mruColors>
      <color rgb="FFEBFAFF"/>
      <color rgb="FFEEFF9B"/>
      <color rgb="FFFFCCFF"/>
      <color rgb="FFFF3300"/>
      <color rgb="FF72F000"/>
      <color rgb="FF7D5C94"/>
      <color rgb="FF9BE5FF"/>
      <color rgb="FF416EFF"/>
      <color rgb="FF6F4C86"/>
      <color rgb="FF69D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1219411</xdr:colOff>
      <xdr:row>3</xdr:row>
      <xdr:rowOff>29182</xdr:rowOff>
    </xdr:from>
    <xdr:to>
      <xdr:col>2</xdr:col>
      <xdr:colOff>3520168</xdr:colOff>
      <xdr:row>5</xdr:row>
      <xdr:rowOff>169867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617" r="5022" b="14602"/>
        <a:stretch/>
      </xdr:blipFill>
      <xdr:spPr>
        <a:xfrm>
          <a:off x="1505161" y="514957"/>
          <a:ext cx="2300757" cy="759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21</xdr:row>
      <xdr:rowOff>94423</xdr:rowOff>
    </xdr:from>
    <xdr:to>
      <xdr:col>7</xdr:col>
      <xdr:colOff>510031</xdr:colOff>
      <xdr:row>22</xdr:row>
      <xdr:rowOff>4131365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66423"/>
          <a:ext cx="6729856" cy="4227442"/>
        </a:xfrm>
        <a:prstGeom prst="rect">
          <a:avLst/>
        </a:prstGeom>
      </xdr:spPr>
    </xdr:pic>
    <xdr:clientData/>
  </xdr:twoCellAnchor>
  <xdr:twoCellAnchor editAs="oneCell">
    <xdr:from>
      <xdr:col>0</xdr:col>
      <xdr:colOff>0</xdr:colOff>
      <xdr:row>23</xdr:row>
      <xdr:rowOff>109058</xdr:rowOff>
    </xdr:from>
    <xdr:to>
      <xdr:col>4</xdr:col>
      <xdr:colOff>86591</xdr:colOff>
      <xdr:row>37</xdr:row>
      <xdr:rowOff>95735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34058"/>
          <a:ext cx="4468091" cy="2653677"/>
        </a:xfrm>
        <a:prstGeom prst="rect">
          <a:avLst/>
        </a:prstGeom>
      </xdr:spPr>
    </xdr:pic>
    <xdr:clientData/>
  </xdr:twoCellAnchor>
  <xdr:twoCellAnchor editAs="oneCell">
    <xdr:from>
      <xdr:col>0</xdr:col>
      <xdr:colOff>0</xdr:colOff>
      <xdr:row>45</xdr:row>
      <xdr:rowOff>31296</xdr:rowOff>
    </xdr:from>
    <xdr:to>
      <xdr:col>6</xdr:col>
      <xdr:colOff>493939</xdr:colOff>
      <xdr:row>60</xdr:row>
      <xdr:rowOff>24493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3937796"/>
          <a:ext cx="6104164" cy="7860847"/>
        </a:xfrm>
        <a:prstGeom prst="rect">
          <a:avLst/>
        </a:prstGeom>
      </xdr:spPr>
    </xdr:pic>
    <xdr:clientData/>
  </xdr:twoCellAnchor>
  <xdr:twoCellAnchor editAs="oneCell">
    <xdr:from>
      <xdr:col>12</xdr:col>
      <xdr:colOff>190499</xdr:colOff>
      <xdr:row>0</xdr:row>
      <xdr:rowOff>27215</xdr:rowOff>
    </xdr:from>
    <xdr:to>
      <xdr:col>18</xdr:col>
      <xdr:colOff>108859</xdr:colOff>
      <xdr:row>21</xdr:row>
      <xdr:rowOff>153719</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84178" y="27215"/>
          <a:ext cx="3592288" cy="4508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265621</xdr:colOff>
      <xdr:row>2</xdr:row>
      <xdr:rowOff>24278</xdr:rowOff>
    </xdr:from>
    <xdr:to>
      <xdr:col>3</xdr:col>
      <xdr:colOff>2820998</xdr:colOff>
      <xdr:row>5</xdr:row>
      <xdr:rowOff>201704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617" r="5022" b="14602"/>
        <a:stretch/>
      </xdr:blipFill>
      <xdr:spPr>
        <a:xfrm>
          <a:off x="881945" y="461307"/>
          <a:ext cx="2555377" cy="816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122464</xdr:colOff>
      <xdr:row>4</xdr:row>
      <xdr:rowOff>1</xdr:rowOff>
    </xdr:from>
    <xdr:to>
      <xdr:col>7</xdr:col>
      <xdr:colOff>653142</xdr:colOff>
      <xdr:row>4</xdr:row>
      <xdr:rowOff>185276</xdr:rowOff>
    </xdr:to>
    <xdr:sp macro="" textlink="">
      <xdr:nvSpPr>
        <xdr:cNvPr id="2" name="Right Arrow 1">
          <a:extLst>
            <a:ext uri="{FF2B5EF4-FFF2-40B4-BE49-F238E27FC236}">
              <a16:creationId xmlns:a16="http://schemas.microsoft.com/office/drawing/2014/main" id="{00000000-0008-0000-0B00-000002000000}"/>
            </a:ext>
          </a:extLst>
        </xdr:cNvPr>
        <xdr:cNvSpPr/>
      </xdr:nvSpPr>
      <xdr:spPr>
        <a:xfrm>
          <a:off x="7799614" y="781051"/>
          <a:ext cx="530678" cy="185275"/>
        </a:xfrm>
        <a:prstGeom prst="rightArrow">
          <a:avLst/>
        </a:prstGeom>
        <a:solidFill>
          <a:srgbClr val="FFCCFF"/>
        </a:solidFill>
        <a:ln>
          <a:solidFill>
            <a:schemeClr val="bg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c01/Dropbox/DSC/LAB/2.%20FOR%20CUSTOMERS/yy_mm_dd_PIlastName_PIfirstName_NumSamples_Application_v15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amp; Conditions"/>
      <sheetName val="Sample Requirements"/>
      <sheetName val="Critical Info &amp; Checklist"/>
      <sheetName val="Project Info &amp; Checklist"/>
      <sheetName val="EducationalResources"/>
      <sheetName val="QC Information"/>
      <sheetName val="Prep Print"/>
      <sheetName val="PCR conditions"/>
      <sheetName val="Project Dashboard"/>
      <sheetName val="WorkFlow"/>
      <sheetName val="New Data Sheet_UP"/>
      <sheetName val="New Data Sheet_DSC"/>
      <sheetName val="Pooling-archive"/>
      <sheetName val="FinalPool_Sequencing"/>
      <sheetName val="Sequencing_1_SampleSheet"/>
      <sheetName val="Sequencing_2_FCL"/>
      <sheetName val="Sequencing_3_SAV"/>
      <sheetName val="Sequencing_4_Demultiplexing"/>
      <sheetName val="ProjectSummary"/>
      <sheetName val="dataCollectionTable"/>
      <sheetName val="dataCollectionTable2"/>
      <sheetName val="Supplementary Data"/>
      <sheetName val="Dropdown Resources"/>
      <sheetName val="qPCR_setUp_guide"/>
      <sheetName val="DSC_nM_Conversion_Calculator"/>
      <sheetName val="Post-Seq Repooling"/>
      <sheetName val="Data templates"/>
      <sheetName val="Methods Writeup"/>
      <sheetName val="Invoicing"/>
      <sheetName val="yy_mm_dd_PIlastName_PIfirst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youtube.com/channel/UCJEgmPSOH-7RqydXlxzp4hA/featured?" TargetMode="External"/><Relationship Id="rId1" Type="http://schemas.openxmlformats.org/officeDocument/2006/relationships/hyperlink" Target="https://www.encodeproject.org/about/experiment-guidelin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4141"/>
  </sheetPr>
  <dimension ref="B1:G76"/>
  <sheetViews>
    <sheetView topLeftCell="A43" zoomScaleNormal="100" workbookViewId="0">
      <selection activeCell="F52" sqref="F52"/>
    </sheetView>
  </sheetViews>
  <sheetFormatPr defaultColWidth="8.85546875" defaultRowHeight="15" x14ac:dyDescent="0.25"/>
  <cols>
    <col min="1" max="1" width="1.42578125" style="276" customWidth="1"/>
    <col min="2" max="2" width="2.85546875" style="276" customWidth="1"/>
    <col min="3" max="3" width="71.42578125" style="276" bestFit="1" customWidth="1"/>
    <col min="4" max="4" width="74.140625" style="276" customWidth="1"/>
    <col min="5" max="5" width="2.85546875" style="276" customWidth="1"/>
    <col min="6" max="16384" width="8.85546875" style="276"/>
  </cols>
  <sheetData>
    <row r="1" spans="2:7" ht="7.5" customHeight="1" x14ac:dyDescent="0.25"/>
    <row r="2" spans="2:7" ht="15.75" thickBot="1" x14ac:dyDescent="0.3"/>
    <row r="3" spans="2:7" x14ac:dyDescent="0.25">
      <c r="C3" s="277"/>
      <c r="D3" s="664" t="s">
        <v>0</v>
      </c>
    </row>
    <row r="4" spans="2:7" x14ac:dyDescent="0.25">
      <c r="C4" s="274"/>
      <c r="D4" s="275" t="s">
        <v>1</v>
      </c>
    </row>
    <row r="5" spans="2:7" ht="33.75" customHeight="1" x14ac:dyDescent="0.25">
      <c r="C5" s="274"/>
      <c r="D5" s="816" t="s">
        <v>2</v>
      </c>
    </row>
    <row r="6" spans="2:7" x14ac:dyDescent="0.25">
      <c r="C6" s="274"/>
      <c r="D6" s="816"/>
    </row>
    <row r="7" spans="2:7" ht="15.75" thickBot="1" x14ac:dyDescent="0.3">
      <c r="C7" s="278"/>
      <c r="D7" s="817"/>
    </row>
    <row r="8" spans="2:7" ht="15.75" thickBot="1" x14ac:dyDescent="0.3"/>
    <row r="9" spans="2:7" ht="35.25" customHeight="1" thickBot="1" x14ac:dyDescent="0.3">
      <c r="C9" s="807" t="s">
        <v>3</v>
      </c>
      <c r="D9" s="808"/>
    </row>
    <row r="10" spans="2:7" ht="15.75" thickBot="1" x14ac:dyDescent="0.3">
      <c r="B10" s="279"/>
      <c r="C10" s="279"/>
      <c r="D10" s="279"/>
      <c r="E10" s="279"/>
      <c r="F10" s="279"/>
      <c r="G10" s="279"/>
    </row>
    <row r="11" spans="2:7" ht="15.75" thickBot="1" x14ac:dyDescent="0.3">
      <c r="B11" s="279"/>
      <c r="C11" s="280" t="s">
        <v>4</v>
      </c>
      <c r="D11" s="279"/>
      <c r="E11" s="279"/>
      <c r="F11" s="279"/>
      <c r="G11" s="279"/>
    </row>
    <row r="12" spans="2:7" x14ac:dyDescent="0.25">
      <c r="B12" s="279"/>
      <c r="C12" s="218"/>
      <c r="D12" s="281"/>
      <c r="E12" s="279"/>
      <c r="F12" s="279"/>
      <c r="G12" s="279"/>
    </row>
    <row r="13" spans="2:7" ht="75" customHeight="1" x14ac:dyDescent="0.25">
      <c r="B13" s="279"/>
      <c r="C13" s="811" t="s">
        <v>5</v>
      </c>
      <c r="D13" s="812"/>
      <c r="E13" s="279"/>
      <c r="F13" s="279"/>
      <c r="G13" s="279"/>
    </row>
    <row r="14" spans="2:7" ht="15" customHeight="1" x14ac:dyDescent="0.25">
      <c r="B14" s="279"/>
      <c r="C14" s="771"/>
      <c r="D14" s="772"/>
      <c r="E14" s="279"/>
      <c r="F14" s="279"/>
      <c r="G14" s="279"/>
    </row>
    <row r="15" spans="2:7" ht="45" customHeight="1" thickBot="1" x14ac:dyDescent="0.3">
      <c r="B15" s="279"/>
      <c r="C15" s="805" t="s">
        <v>6</v>
      </c>
      <c r="D15" s="806"/>
      <c r="E15" s="279"/>
      <c r="F15" s="279"/>
      <c r="G15" s="279"/>
    </row>
    <row r="16" spans="2:7" x14ac:dyDescent="0.25">
      <c r="B16" s="279"/>
      <c r="C16" s="279"/>
      <c r="D16" s="279"/>
      <c r="E16" s="279"/>
      <c r="F16" s="279"/>
    </row>
    <row r="17" spans="2:5" ht="15.75" thickBot="1" x14ac:dyDescent="0.3">
      <c r="B17" s="282"/>
      <c r="C17" s="282"/>
      <c r="D17" s="282"/>
      <c r="E17" s="282"/>
    </row>
    <row r="18" spans="2:5" ht="15.75" thickBot="1" x14ac:dyDescent="0.3">
      <c r="B18" s="282"/>
      <c r="C18" s="277" t="s">
        <v>7</v>
      </c>
      <c r="D18" s="282"/>
      <c r="E18" s="282"/>
    </row>
    <row r="19" spans="2:5" s="279" customFormat="1" x14ac:dyDescent="0.25">
      <c r="B19" s="283"/>
      <c r="C19" s="820"/>
      <c r="D19" s="821"/>
      <c r="E19" s="283"/>
    </row>
    <row r="20" spans="2:5" s="279" customFormat="1" ht="43.5" customHeight="1" x14ac:dyDescent="0.25">
      <c r="B20" s="283"/>
      <c r="C20" s="811" t="s">
        <v>8</v>
      </c>
      <c r="D20" s="812"/>
      <c r="E20" s="283"/>
    </row>
    <row r="21" spans="2:5" s="279" customFormat="1" ht="43.5" customHeight="1" x14ac:dyDescent="0.25">
      <c r="B21" s="283"/>
      <c r="C21" s="822" t="s">
        <v>9</v>
      </c>
      <c r="D21" s="823"/>
      <c r="E21" s="283"/>
    </row>
    <row r="22" spans="2:5" s="279" customFormat="1" x14ac:dyDescent="0.25">
      <c r="B22" s="283"/>
      <c r="C22" s="771"/>
      <c r="D22" s="772"/>
      <c r="E22" s="283"/>
    </row>
    <row r="23" spans="2:5" s="279" customFormat="1" x14ac:dyDescent="0.25">
      <c r="B23" s="283"/>
      <c r="C23" s="824" t="s">
        <v>10</v>
      </c>
      <c r="D23" s="825"/>
      <c r="E23" s="283"/>
    </row>
    <row r="24" spans="2:5" s="279" customFormat="1" ht="15.75" thickBot="1" x14ac:dyDescent="0.3">
      <c r="B24" s="283"/>
      <c r="C24" s="814" t="s">
        <v>11</v>
      </c>
      <c r="D24" s="815"/>
      <c r="E24" s="283"/>
    </row>
    <row r="25" spans="2:5" s="279" customFormat="1" x14ac:dyDescent="0.25">
      <c r="B25" s="283"/>
      <c r="D25" s="283"/>
      <c r="E25" s="283"/>
    </row>
    <row r="26" spans="2:5" s="279" customFormat="1" ht="15.75" thickBot="1" x14ac:dyDescent="0.3">
      <c r="B26" s="283"/>
      <c r="D26" s="283"/>
      <c r="E26" s="283"/>
    </row>
    <row r="27" spans="2:5" s="279" customFormat="1" ht="15.75" thickBot="1" x14ac:dyDescent="0.3">
      <c r="B27" s="283"/>
      <c r="C27" s="277" t="s">
        <v>12</v>
      </c>
      <c r="D27" s="283"/>
      <c r="E27" s="283"/>
    </row>
    <row r="28" spans="2:5" s="279" customFormat="1" x14ac:dyDescent="0.25">
      <c r="B28" s="283"/>
      <c r="C28" s="218"/>
      <c r="D28" s="219"/>
      <c r="E28" s="283"/>
    </row>
    <row r="29" spans="2:5" x14ac:dyDescent="0.25">
      <c r="B29" s="282"/>
      <c r="C29" s="811" t="s">
        <v>13</v>
      </c>
      <c r="D29" s="812"/>
      <c r="E29" s="282"/>
    </row>
    <row r="30" spans="2:5" x14ac:dyDescent="0.25">
      <c r="B30" s="282"/>
      <c r="C30" s="771"/>
      <c r="D30" s="772"/>
      <c r="E30" s="282"/>
    </row>
    <row r="31" spans="2:5" ht="102.95" customHeight="1" x14ac:dyDescent="0.25">
      <c r="B31" s="282"/>
      <c r="C31" s="811" t="s">
        <v>14</v>
      </c>
      <c r="D31" s="812"/>
      <c r="E31" s="282"/>
    </row>
    <row r="32" spans="2:5" x14ac:dyDescent="0.25">
      <c r="B32" s="282"/>
      <c r="C32" s="220"/>
      <c r="D32" s="221"/>
      <c r="E32" s="282"/>
    </row>
    <row r="33" spans="2:5" ht="75.75" customHeight="1" x14ac:dyDescent="0.25">
      <c r="B33" s="282"/>
      <c r="C33" s="818" t="s">
        <v>15</v>
      </c>
      <c r="D33" s="819"/>
      <c r="E33" s="282"/>
    </row>
    <row r="34" spans="2:5" ht="15.75" x14ac:dyDescent="0.25">
      <c r="B34" s="282"/>
      <c r="C34" s="222"/>
      <c r="D34" s="223"/>
      <c r="E34" s="282"/>
    </row>
    <row r="35" spans="2:5" ht="30" customHeight="1" x14ac:dyDescent="0.25">
      <c r="B35" s="282"/>
      <c r="C35" s="818" t="s">
        <v>16</v>
      </c>
      <c r="D35" s="819"/>
      <c r="E35" s="282"/>
    </row>
    <row r="36" spans="2:5" ht="15.75" x14ac:dyDescent="0.25">
      <c r="B36" s="282"/>
      <c r="C36" s="222"/>
      <c r="D36" s="223"/>
      <c r="E36" s="282"/>
    </row>
    <row r="37" spans="2:5" ht="41.25" customHeight="1" x14ac:dyDescent="0.25">
      <c r="B37" s="282"/>
      <c r="C37" s="811" t="s">
        <v>17</v>
      </c>
      <c r="D37" s="812"/>
      <c r="E37" s="282"/>
    </row>
    <row r="38" spans="2:5" x14ac:dyDescent="0.25">
      <c r="B38" s="282"/>
      <c r="C38" s="771"/>
      <c r="D38" s="772"/>
      <c r="E38" s="282"/>
    </row>
    <row r="39" spans="2:5" ht="72" customHeight="1" x14ac:dyDescent="0.25">
      <c r="B39" s="282"/>
      <c r="C39" s="811" t="s">
        <v>18</v>
      </c>
      <c r="D39" s="812"/>
      <c r="E39" s="282"/>
    </row>
    <row r="40" spans="2:5" ht="51.75" customHeight="1" thickBot="1" x14ac:dyDescent="0.3">
      <c r="B40" s="282"/>
      <c r="C40" s="805" t="s">
        <v>19</v>
      </c>
      <c r="D40" s="806"/>
      <c r="E40" s="282"/>
    </row>
    <row r="42" spans="2:5" ht="15.75" thickBot="1" x14ac:dyDescent="0.3"/>
    <row r="43" spans="2:5" ht="15.75" thickBot="1" x14ac:dyDescent="0.3">
      <c r="C43" s="280" t="s">
        <v>20</v>
      </c>
      <c r="D43" s="279"/>
    </row>
    <row r="44" spans="2:5" x14ac:dyDescent="0.25">
      <c r="C44" s="218"/>
      <c r="D44" s="281"/>
    </row>
    <row r="45" spans="2:5" ht="90" customHeight="1" x14ac:dyDescent="0.25">
      <c r="C45" s="811" t="s">
        <v>21</v>
      </c>
      <c r="D45" s="812"/>
    </row>
    <row r="46" spans="2:5" x14ac:dyDescent="0.25">
      <c r="C46" s="284"/>
      <c r="D46" s="285"/>
    </row>
    <row r="47" spans="2:5" ht="45" customHeight="1" x14ac:dyDescent="0.25">
      <c r="C47" s="811" t="s">
        <v>22</v>
      </c>
      <c r="D47" s="812"/>
    </row>
    <row r="48" spans="2:5" x14ac:dyDescent="0.25">
      <c r="C48" s="809" t="s">
        <v>23</v>
      </c>
      <c r="D48" s="810"/>
    </row>
    <row r="49" spans="2:5" x14ac:dyDescent="0.25">
      <c r="C49" s="809" t="s">
        <v>24</v>
      </c>
      <c r="D49" s="810"/>
    </row>
    <row r="50" spans="2:5" x14ac:dyDescent="0.25">
      <c r="C50" s="809" t="s">
        <v>25</v>
      </c>
      <c r="D50" s="810"/>
    </row>
    <row r="51" spans="2:5" x14ac:dyDescent="0.25">
      <c r="C51" s="809" t="s">
        <v>26</v>
      </c>
      <c r="D51" s="810"/>
    </row>
    <row r="52" spans="2:5" x14ac:dyDescent="0.25">
      <c r="C52" s="809" t="s">
        <v>27</v>
      </c>
      <c r="D52" s="810"/>
    </row>
    <row r="53" spans="2:5" x14ac:dyDescent="0.25">
      <c r="C53" s="809" t="s">
        <v>28</v>
      </c>
      <c r="D53" s="810"/>
    </row>
    <row r="54" spans="2:5" x14ac:dyDescent="0.25">
      <c r="C54" s="286" t="s">
        <v>29</v>
      </c>
      <c r="D54" s="770"/>
    </row>
    <row r="55" spans="2:5" x14ac:dyDescent="0.25">
      <c r="C55" s="769"/>
      <c r="D55" s="770"/>
    </row>
    <row r="56" spans="2:5" ht="30" customHeight="1" thickBot="1" x14ac:dyDescent="0.3">
      <c r="C56" s="805" t="s">
        <v>30</v>
      </c>
      <c r="D56" s="806"/>
    </row>
    <row r="58" spans="2:5" ht="15.75" thickBot="1" x14ac:dyDescent="0.3">
      <c r="B58" s="279"/>
      <c r="C58" s="279"/>
      <c r="D58" s="279"/>
      <c r="E58" s="279"/>
    </row>
    <row r="59" spans="2:5" ht="15.75" thickBot="1" x14ac:dyDescent="0.3">
      <c r="B59" s="279"/>
      <c r="C59" s="280" t="s">
        <v>31</v>
      </c>
      <c r="D59" s="279"/>
      <c r="E59" s="279"/>
    </row>
    <row r="60" spans="2:5" x14ac:dyDescent="0.25">
      <c r="B60" s="279"/>
      <c r="C60" s="218"/>
      <c r="D60" s="281"/>
      <c r="E60" s="279"/>
    </row>
    <row r="61" spans="2:5" ht="45" customHeight="1" x14ac:dyDescent="0.25">
      <c r="B61" s="279"/>
      <c r="C61" s="811" t="s">
        <v>32</v>
      </c>
      <c r="D61" s="812"/>
      <c r="E61" s="279"/>
    </row>
    <row r="62" spans="2:5" ht="15" customHeight="1" x14ac:dyDescent="0.25">
      <c r="B62" s="279"/>
      <c r="C62" s="771"/>
      <c r="D62" s="772"/>
      <c r="E62" s="279"/>
    </row>
    <row r="63" spans="2:5" ht="30" customHeight="1" x14ac:dyDescent="0.25">
      <c r="B63" s="279"/>
      <c r="C63" s="813" t="s">
        <v>33</v>
      </c>
      <c r="D63" s="812"/>
      <c r="E63" s="279"/>
    </row>
    <row r="64" spans="2:5" ht="15.75" thickBot="1" x14ac:dyDescent="0.3">
      <c r="B64" s="279"/>
      <c r="C64" s="767"/>
      <c r="D64" s="768"/>
      <c r="E64" s="279"/>
    </row>
    <row r="65" spans="2:5" x14ac:dyDescent="0.25">
      <c r="B65" s="279"/>
      <c r="C65" s="279"/>
      <c r="D65" s="279"/>
      <c r="E65" s="279"/>
    </row>
    <row r="66" spans="2:5" ht="15.75" thickBot="1" x14ac:dyDescent="0.3">
      <c r="B66" s="282"/>
      <c r="C66" s="282"/>
      <c r="D66" s="282"/>
      <c r="E66" s="282"/>
    </row>
    <row r="67" spans="2:5" ht="15.75" customHeight="1" thickBot="1" x14ac:dyDescent="0.3">
      <c r="B67" s="282"/>
      <c r="C67" s="280" t="s">
        <v>34</v>
      </c>
      <c r="D67" s="283"/>
      <c r="E67" s="282"/>
    </row>
    <row r="68" spans="2:5" ht="15.75" customHeight="1" x14ac:dyDescent="0.25">
      <c r="B68" s="282"/>
      <c r="C68" s="218"/>
      <c r="D68" s="219"/>
      <c r="E68" s="282"/>
    </row>
    <row r="69" spans="2:5" ht="60" customHeight="1" thickBot="1" x14ac:dyDescent="0.3">
      <c r="B69" s="282"/>
      <c r="C69" s="805" t="s">
        <v>35</v>
      </c>
      <c r="D69" s="806"/>
      <c r="E69" s="282"/>
    </row>
    <row r="70" spans="2:5" x14ac:dyDescent="0.25">
      <c r="B70" s="282"/>
      <c r="C70" s="282"/>
      <c r="D70" s="282"/>
      <c r="E70" s="282"/>
    </row>
    <row r="71" spans="2:5" ht="7.5" customHeight="1" x14ac:dyDescent="0.25"/>
    <row r="72" spans="2:5" ht="15.75" customHeight="1" x14ac:dyDescent="0.25"/>
    <row r="76" spans="2:5" ht="15.75" customHeight="1" x14ac:dyDescent="0.25"/>
  </sheetData>
  <mergeCells count="28">
    <mergeCell ref="D5:D7"/>
    <mergeCell ref="C31:D31"/>
    <mergeCell ref="C33:D33"/>
    <mergeCell ref="C37:D37"/>
    <mergeCell ref="C39:D39"/>
    <mergeCell ref="C13:D13"/>
    <mergeCell ref="C15:D15"/>
    <mergeCell ref="C19:D19"/>
    <mergeCell ref="C20:D20"/>
    <mergeCell ref="C21:D21"/>
    <mergeCell ref="C23:D23"/>
    <mergeCell ref="C35:D35"/>
    <mergeCell ref="C69:D69"/>
    <mergeCell ref="C9:D9"/>
    <mergeCell ref="C51:D51"/>
    <mergeCell ref="C52:D52"/>
    <mergeCell ref="C53:D53"/>
    <mergeCell ref="C56:D56"/>
    <mergeCell ref="C61:D61"/>
    <mergeCell ref="C63:D63"/>
    <mergeCell ref="C40:D40"/>
    <mergeCell ref="C45:D45"/>
    <mergeCell ref="C47:D47"/>
    <mergeCell ref="C48:D48"/>
    <mergeCell ref="C49:D49"/>
    <mergeCell ref="C50:D50"/>
    <mergeCell ref="C24:D24"/>
    <mergeCell ref="C29:D29"/>
  </mergeCells>
  <hyperlinks>
    <hyperlink ref="C24:D24" r:id="rId1" display="Link to ENCODE"/>
    <hyperlink ref="C21:D21" r:id="rId2" display="We also provide educational material on our YouTube channel. There you will find an assortment of informational videos from our vendors as well as educational videos produced by us."/>
  </hyperlinks>
  <pageMargins left="0.7" right="0.7" top="0.75" bottom="0.75" header="0.3" footer="0.3"/>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7"/>
  <sheetViews>
    <sheetView zoomScale="70" zoomScaleNormal="70" zoomScalePageLayoutView="70" workbookViewId="0">
      <selection activeCell="C9" sqref="C9:C10"/>
    </sheetView>
  </sheetViews>
  <sheetFormatPr defaultColWidth="8.85546875" defaultRowHeight="15" x14ac:dyDescent="0.25"/>
  <cols>
    <col min="1" max="1" width="8.85546875" style="13"/>
    <col min="2" max="2" width="12.42578125" style="13" customWidth="1"/>
    <col min="3" max="3" width="38.42578125" style="13" customWidth="1"/>
    <col min="4" max="4" width="23.42578125" style="13" bestFit="1" customWidth="1"/>
    <col min="5" max="5" width="15" style="13" customWidth="1"/>
    <col min="6" max="6" width="12.85546875" style="13" bestFit="1" customWidth="1"/>
    <col min="7" max="7" width="20.140625" style="13" bestFit="1" customWidth="1"/>
    <col min="8" max="8" width="12.42578125" style="13" customWidth="1"/>
    <col min="9" max="9" width="11.42578125" style="13" customWidth="1"/>
    <col min="10" max="10" width="15" style="13" bestFit="1" customWidth="1"/>
    <col min="11" max="11" width="14.85546875" style="13" bestFit="1" customWidth="1"/>
    <col min="12" max="12" width="26" style="13" bestFit="1" customWidth="1"/>
    <col min="13" max="13" width="110.7109375" style="13" bestFit="1" customWidth="1"/>
    <col min="14" max="16384" width="8.85546875" style="13"/>
  </cols>
  <sheetData>
    <row r="1" spans="1:13" x14ac:dyDescent="0.25">
      <c r="C1" s="654"/>
      <c r="D1" s="655" t="s">
        <v>607</v>
      </c>
      <c r="F1" s="242" t="s">
        <v>608</v>
      </c>
      <c r="G1" s="133"/>
      <c r="H1" s="134"/>
      <c r="I1" s="134"/>
      <c r="J1" s="134"/>
      <c r="L1" s="142" t="s">
        <v>609</v>
      </c>
      <c r="M1" s="142"/>
    </row>
    <row r="2" spans="1:13" x14ac:dyDescent="0.25">
      <c r="C2" s="656"/>
      <c r="D2" s="657" t="s">
        <v>610</v>
      </c>
      <c r="F2" s="243">
        <f>COUNTA($C14:C$4891)</f>
        <v>24</v>
      </c>
      <c r="G2" s="244" t="s">
        <v>611</v>
      </c>
      <c r="H2" s="134"/>
      <c r="I2" s="134"/>
      <c r="J2" s="134"/>
      <c r="L2" s="143">
        <v>1</v>
      </c>
      <c r="M2" s="144" t="s">
        <v>612</v>
      </c>
    </row>
    <row r="3" spans="1:13" x14ac:dyDescent="0.25">
      <c r="C3" s="658"/>
      <c r="D3" s="659" t="s">
        <v>529</v>
      </c>
      <c r="F3" s="245">
        <f>SUM($F14:F$4860)</f>
        <v>0</v>
      </c>
      <c r="G3" s="244" t="s">
        <v>613</v>
      </c>
      <c r="H3" s="134"/>
      <c r="I3" s="242" t="s">
        <v>614</v>
      </c>
      <c r="J3" s="133"/>
      <c r="L3" s="143"/>
      <c r="M3" s="145" t="s">
        <v>615</v>
      </c>
    </row>
    <row r="4" spans="1:13" x14ac:dyDescent="0.25">
      <c r="C4" s="660" t="str">
        <f>'Critical Info &amp; Checklist'!G11&amp;"_"&amp;$F$2&amp;"plex_pool1_"&amp;VLOOKUP(C14,'New Data Sheet'!B3:C386,2,FALSE)</f>
        <v>_24plex_pool1_</v>
      </c>
      <c r="D4" s="659" t="s">
        <v>616</v>
      </c>
      <c r="E4" s="12"/>
      <c r="F4" s="246" t="e">
        <f>SUM($I$14:$I$4841)</f>
        <v>#VALUE!</v>
      </c>
      <c r="G4" s="247" t="s">
        <v>617</v>
      </c>
      <c r="H4" s="134"/>
      <c r="I4" s="266" t="e">
        <f>$F$6/$C$5</f>
        <v>#VALUE!</v>
      </c>
      <c r="J4" s="247" t="s">
        <v>603</v>
      </c>
      <c r="L4" s="143"/>
      <c r="M4" s="417" t="s">
        <v>618</v>
      </c>
    </row>
    <row r="5" spans="1:13" x14ac:dyDescent="0.25">
      <c r="C5" s="661">
        <v>5</v>
      </c>
      <c r="D5" s="659" t="s">
        <v>619</v>
      </c>
      <c r="F5" s="248" t="e">
        <f>SUM($B$14:$B$4892)</f>
        <v>#VALUE!</v>
      </c>
      <c r="G5" s="249" t="s">
        <v>620</v>
      </c>
      <c r="H5" s="135"/>
      <c r="I5" s="250" t="e">
        <f>$C$6/$I$4</f>
        <v>#VALUE!</v>
      </c>
      <c r="J5" s="249" t="s">
        <v>621</v>
      </c>
      <c r="L5" s="143">
        <v>2</v>
      </c>
      <c r="M5" s="144" t="s">
        <v>622</v>
      </c>
    </row>
    <row r="6" spans="1:13" x14ac:dyDescent="0.25">
      <c r="C6" s="661">
        <v>120</v>
      </c>
      <c r="D6" s="659" t="s">
        <v>623</v>
      </c>
      <c r="F6" s="251" t="e">
        <f>F4/F5</f>
        <v>#VALUE!</v>
      </c>
      <c r="G6" s="252" t="s">
        <v>581</v>
      </c>
      <c r="H6" s="134"/>
      <c r="I6" s="253" t="e">
        <f>$C$6-$I$5</f>
        <v>#VALUE!</v>
      </c>
      <c r="J6" s="252" t="s">
        <v>624</v>
      </c>
      <c r="L6" s="143">
        <v>3</v>
      </c>
      <c r="M6" s="144" t="s">
        <v>625</v>
      </c>
    </row>
    <row r="7" spans="1:13" x14ac:dyDescent="0.25">
      <c r="C7" s="662">
        <v>1000</v>
      </c>
      <c r="D7" s="663" t="s">
        <v>626</v>
      </c>
      <c r="L7" s="143">
        <v>4</v>
      </c>
      <c r="M7" s="143" t="s">
        <v>627</v>
      </c>
    </row>
    <row r="8" spans="1:13" x14ac:dyDescent="0.25">
      <c r="B8" s="41"/>
      <c r="C8" s="41"/>
      <c r="D8" s="653"/>
      <c r="J8" s="136" t="s">
        <v>628</v>
      </c>
      <c r="L8" s="143"/>
      <c r="M8" s="146" t="s">
        <v>629</v>
      </c>
    </row>
    <row r="9" spans="1:13" s="2" customFormat="1" x14ac:dyDescent="0.25">
      <c r="A9" s="419"/>
      <c r="B9" s="419"/>
      <c r="C9" s="419" t="s">
        <v>630</v>
      </c>
      <c r="I9"/>
      <c r="J9" s="137" t="e">
        <f>IF(F6&lt;#REF!,"Target molarity below top stock molarity!","Molarity OK")</f>
        <v>#VALUE!</v>
      </c>
      <c r="L9" s="143">
        <v>5</v>
      </c>
      <c r="M9" s="144" t="s">
        <v>631</v>
      </c>
    </row>
    <row r="10" spans="1:13" s="2" customFormat="1" x14ac:dyDescent="0.25">
      <c r="A10" s="419"/>
      <c r="B10" s="420"/>
      <c r="C10" s="420" t="s">
        <v>632</v>
      </c>
      <c r="I10"/>
      <c r="J10" s="138" t="e">
        <f>IF(I5&gt;F5,"Insufficient top stock volume!","Volume OK")</f>
        <v>#VALUE!</v>
      </c>
      <c r="L10" s="143">
        <v>6</v>
      </c>
      <c r="M10" s="144" t="s">
        <v>633</v>
      </c>
    </row>
    <row r="11" spans="1:13" s="2" customFormat="1" x14ac:dyDescent="0.25">
      <c r="A11" s="419"/>
      <c r="B11" s="419"/>
      <c r="C11" s="419" t="s">
        <v>634</v>
      </c>
      <c r="I11"/>
      <c r="J11" s="418"/>
      <c r="L11" s="143"/>
      <c r="M11" s="144"/>
    </row>
    <row r="12" spans="1:13" s="2" customFormat="1" x14ac:dyDescent="0.25">
      <c r="I12"/>
      <c r="L12" s="143">
        <v>7</v>
      </c>
      <c r="M12" s="144" t="s">
        <v>635</v>
      </c>
    </row>
    <row r="13" spans="1:13" ht="45" x14ac:dyDescent="0.25">
      <c r="A13" s="140" t="s">
        <v>636</v>
      </c>
      <c r="B13" s="141" t="s">
        <v>637</v>
      </c>
      <c r="C13" s="141" t="s">
        <v>239</v>
      </c>
      <c r="D13" s="141" t="s">
        <v>548</v>
      </c>
      <c r="E13" s="141" t="s">
        <v>638</v>
      </c>
      <c r="F13" s="141" t="s">
        <v>639</v>
      </c>
      <c r="G13" s="141" t="s">
        <v>581</v>
      </c>
      <c r="H13" s="141" t="s">
        <v>640</v>
      </c>
      <c r="I13" s="141" t="s">
        <v>641</v>
      </c>
      <c r="J13" s="141" t="s">
        <v>642</v>
      </c>
    </row>
    <row r="14" spans="1:13" ht="15.75" x14ac:dyDescent="0.25">
      <c r="A14" s="613"/>
      <c r="B14" s="614" t="e">
        <f>H14*$C$8/G14</f>
        <v>#VALUE!</v>
      </c>
      <c r="C14" s="615" t="str">
        <f>'New Data Sheet'!B3</f>
        <v/>
      </c>
      <c r="D14" s="616">
        <f>IF(ISNUMBER('New Data Sheet'!CY3),'New Data Sheet'!CY3,1)</f>
        <v>1</v>
      </c>
      <c r="E14" s="617">
        <f>IF(ISNUMBER('New Data Sheet'!#REF!),'New Data Sheet'!#REF!+'New Data Sheet'!#REF!-'New Data Sheet'!#REF!*'New Data Sheet'!#REF!,'New Data Sheet'!CE3-2-'New Data Sheet'!CL3*'New Data Sheet'!CM3)</f>
        <v>-2</v>
      </c>
      <c r="F14" s="618" t="str">
        <f>'New Data Sheet'!F3</f>
        <v>Not provided</v>
      </c>
      <c r="G14" s="619" t="str">
        <f>IF(ISNUMBER('New Data Sheet'!#REF!),'New Data Sheet'!#REF!,'New Data Sheet'!DR3)</f>
        <v/>
      </c>
      <c r="H14" s="620" t="e">
        <f t="shared" ref="H14:H37" si="0">F14/$F$3</f>
        <v>#VALUE!</v>
      </c>
      <c r="I14" s="614" t="e">
        <f>G14*B14</f>
        <v>#VALUE!</v>
      </c>
      <c r="J14" s="621" t="e">
        <f>IF(B14&lt;0.5,"Low pipetting volume",IF(B14&gt;(E14/2),"Consuming &gt;50% of sample","OK"))</f>
        <v>#VALUE!</v>
      </c>
    </row>
    <row r="15" spans="1:13" ht="15.75" x14ac:dyDescent="0.25">
      <c r="A15" s="622"/>
      <c r="B15" s="263" t="e">
        <f t="shared" ref="B15:B16" si="1">H15*$C$8/G15</f>
        <v>#VALUE!</v>
      </c>
      <c r="C15" s="608" t="str">
        <f>'New Data Sheet'!B4</f>
        <v/>
      </c>
      <c r="D15" s="607">
        <f>IF(ISNUMBER('New Data Sheet'!CY4),'New Data Sheet'!CY4,1)</f>
        <v>1</v>
      </c>
      <c r="E15" s="610">
        <f>IF(ISNUMBER('New Data Sheet'!#REF!),'New Data Sheet'!#REF!+'New Data Sheet'!#REF!-'New Data Sheet'!#REF!*'New Data Sheet'!#REF!,'New Data Sheet'!CE4-2-'New Data Sheet'!CL4*'New Data Sheet'!CM4)</f>
        <v>-2</v>
      </c>
      <c r="F15" s="445" t="str">
        <f>'New Data Sheet'!F4</f>
        <v>Not provided</v>
      </c>
      <c r="G15" s="446" t="str">
        <f>IF(ISNUMBER('New Data Sheet'!#REF!),'New Data Sheet'!#REF!,'New Data Sheet'!DR4)</f>
        <v/>
      </c>
      <c r="H15" s="264" t="e">
        <f t="shared" si="0"/>
        <v>#VALUE!</v>
      </c>
      <c r="I15" s="263" t="e">
        <f t="shared" ref="I15:I16" si="2">G15*B15</f>
        <v>#VALUE!</v>
      </c>
      <c r="J15" s="623" t="e">
        <f t="shared" ref="J15:J16" si="3">IF(B15&lt;0.5,"Low pipetting volume",IF(B15&gt;(E15/2),"Consuming &gt;50% of sample","OK"))</f>
        <v>#VALUE!</v>
      </c>
    </row>
    <row r="16" spans="1:13" ht="15.75" x14ac:dyDescent="0.25">
      <c r="A16" s="622"/>
      <c r="B16" s="263" t="e">
        <f t="shared" si="1"/>
        <v>#VALUE!</v>
      </c>
      <c r="C16" s="608" t="str">
        <f>'New Data Sheet'!B5</f>
        <v/>
      </c>
      <c r="D16" s="607">
        <f>IF(ISNUMBER('New Data Sheet'!CY5),'New Data Sheet'!CY5,1)</f>
        <v>1</v>
      </c>
      <c r="E16" s="610">
        <f>IF(ISNUMBER('New Data Sheet'!#REF!),'New Data Sheet'!#REF!+'New Data Sheet'!#REF!-'New Data Sheet'!#REF!*'New Data Sheet'!#REF!,'New Data Sheet'!CE5-2-'New Data Sheet'!CL5*'New Data Sheet'!CM5)</f>
        <v>-2</v>
      </c>
      <c r="F16" s="445" t="str">
        <f>'New Data Sheet'!F5</f>
        <v>Not provided</v>
      </c>
      <c r="G16" s="446" t="str">
        <f>IF(ISNUMBER('New Data Sheet'!#REF!),'New Data Sheet'!#REF!,'New Data Sheet'!DR5)</f>
        <v/>
      </c>
      <c r="H16" s="264" t="e">
        <f t="shared" si="0"/>
        <v>#VALUE!</v>
      </c>
      <c r="I16" s="263" t="e">
        <f t="shared" si="2"/>
        <v>#VALUE!</v>
      </c>
      <c r="J16" s="623" t="e">
        <f t="shared" si="3"/>
        <v>#VALUE!</v>
      </c>
    </row>
    <row r="17" spans="1:10" ht="15.75" x14ac:dyDescent="0.25">
      <c r="A17" s="622"/>
      <c r="B17" s="263" t="e">
        <f t="shared" ref="B17:B37" si="4">H17*$C$8/G17</f>
        <v>#VALUE!</v>
      </c>
      <c r="C17" s="608" t="str">
        <f>'New Data Sheet'!B6</f>
        <v/>
      </c>
      <c r="D17" s="607">
        <f>IF(ISNUMBER('New Data Sheet'!CY6),'New Data Sheet'!CY6,1)</f>
        <v>1</v>
      </c>
      <c r="E17" s="610">
        <f>IF(ISNUMBER('New Data Sheet'!#REF!),'New Data Sheet'!#REF!+'New Data Sheet'!#REF!-'New Data Sheet'!#REF!*'New Data Sheet'!#REF!,'New Data Sheet'!CE6-2-'New Data Sheet'!CL6*'New Data Sheet'!CM6)</f>
        <v>-2</v>
      </c>
      <c r="F17" s="445" t="str">
        <f>'New Data Sheet'!F6</f>
        <v>Not provided</v>
      </c>
      <c r="G17" s="446" t="str">
        <f>IF(ISNUMBER('New Data Sheet'!#REF!),'New Data Sheet'!#REF!,'New Data Sheet'!DR6)</f>
        <v/>
      </c>
      <c r="H17" s="264" t="e">
        <f t="shared" si="0"/>
        <v>#VALUE!</v>
      </c>
      <c r="I17" s="263" t="e">
        <f t="shared" ref="I17:I37" si="5">G17*B17</f>
        <v>#VALUE!</v>
      </c>
      <c r="J17" s="623" t="e">
        <f t="shared" ref="J17:J37" si="6">IF(B17&lt;0.5,"Low pipetting volume",IF(B17&gt;(E17/2),"Consuming &gt;50% of sample","OK"))</f>
        <v>#VALUE!</v>
      </c>
    </row>
    <row r="18" spans="1:10" ht="15.75" x14ac:dyDescent="0.25">
      <c r="A18" s="624"/>
      <c r="B18" s="81" t="e">
        <f t="shared" si="4"/>
        <v>#VALUE!</v>
      </c>
      <c r="C18" s="609" t="str">
        <f>'New Data Sheet'!B7</f>
        <v/>
      </c>
      <c r="D18" s="612">
        <f>IF(ISNUMBER('New Data Sheet'!CY7),'New Data Sheet'!CY7,1)</f>
        <v>1</v>
      </c>
      <c r="E18" s="611">
        <f>IF(ISNUMBER('New Data Sheet'!#REF!),'New Data Sheet'!#REF!+'New Data Sheet'!#REF!-'New Data Sheet'!#REF!*'New Data Sheet'!#REF!,'New Data Sheet'!CE7-2-'New Data Sheet'!CL7*'New Data Sheet'!CM7)</f>
        <v>-2</v>
      </c>
      <c r="F18" s="447" t="str">
        <f>'New Data Sheet'!F7</f>
        <v>Not provided</v>
      </c>
      <c r="G18" s="448" t="str">
        <f>IF(ISNUMBER('New Data Sheet'!#REF!),'New Data Sheet'!#REF!,'New Data Sheet'!DR7)</f>
        <v/>
      </c>
      <c r="H18" s="82" t="e">
        <f t="shared" si="0"/>
        <v>#VALUE!</v>
      </c>
      <c r="I18" s="81" t="e">
        <f t="shared" si="5"/>
        <v>#VALUE!</v>
      </c>
      <c r="J18" s="625" t="e">
        <f t="shared" si="6"/>
        <v>#VALUE!</v>
      </c>
    </row>
    <row r="19" spans="1:10" ht="15.75" x14ac:dyDescent="0.25">
      <c r="A19" s="624"/>
      <c r="B19" s="81" t="e">
        <f t="shared" si="4"/>
        <v>#VALUE!</v>
      </c>
      <c r="C19" s="609" t="str">
        <f>'New Data Sheet'!B8</f>
        <v/>
      </c>
      <c r="D19" s="612">
        <f>IF(ISNUMBER('New Data Sheet'!CY8),'New Data Sheet'!CY8,1)</f>
        <v>1</v>
      </c>
      <c r="E19" s="611">
        <f>IF(ISNUMBER('New Data Sheet'!#REF!),'New Data Sheet'!#REF!+'New Data Sheet'!#REF!-'New Data Sheet'!#REF!*'New Data Sheet'!#REF!,'New Data Sheet'!CE8-2-'New Data Sheet'!CL8*'New Data Sheet'!CM8)</f>
        <v>-2</v>
      </c>
      <c r="F19" s="447" t="str">
        <f>'New Data Sheet'!F8</f>
        <v>Not provided</v>
      </c>
      <c r="G19" s="448" t="str">
        <f>IF(ISNUMBER('New Data Sheet'!#REF!),'New Data Sheet'!#REF!,'New Data Sheet'!DR8)</f>
        <v/>
      </c>
      <c r="H19" s="82" t="e">
        <f t="shared" si="0"/>
        <v>#VALUE!</v>
      </c>
      <c r="I19" s="81" t="e">
        <f t="shared" si="5"/>
        <v>#VALUE!</v>
      </c>
      <c r="J19" s="625" t="e">
        <f t="shared" si="6"/>
        <v>#VALUE!</v>
      </c>
    </row>
    <row r="20" spans="1:10" ht="15.75" x14ac:dyDescent="0.25">
      <c r="A20" s="624"/>
      <c r="B20" s="81" t="e">
        <f t="shared" si="4"/>
        <v>#VALUE!</v>
      </c>
      <c r="C20" s="609" t="str">
        <f>'New Data Sheet'!B9</f>
        <v/>
      </c>
      <c r="D20" s="612">
        <f>IF(ISNUMBER('New Data Sheet'!CY9),'New Data Sheet'!CY9,1)</f>
        <v>1</v>
      </c>
      <c r="E20" s="611">
        <f>IF(ISNUMBER('New Data Sheet'!#REF!),'New Data Sheet'!#REF!+'New Data Sheet'!#REF!-'New Data Sheet'!#REF!*'New Data Sheet'!#REF!,'New Data Sheet'!CE9-2-'New Data Sheet'!CL9*'New Data Sheet'!CM9)</f>
        <v>-2</v>
      </c>
      <c r="F20" s="447" t="str">
        <f>'New Data Sheet'!F9</f>
        <v>Not provided</v>
      </c>
      <c r="G20" s="448" t="str">
        <f>IF(ISNUMBER('New Data Sheet'!#REF!),'New Data Sheet'!#REF!,'New Data Sheet'!DR9)</f>
        <v/>
      </c>
      <c r="H20" s="82" t="e">
        <f t="shared" si="0"/>
        <v>#VALUE!</v>
      </c>
      <c r="I20" s="81" t="e">
        <f t="shared" si="5"/>
        <v>#VALUE!</v>
      </c>
      <c r="J20" s="625" t="e">
        <f t="shared" si="6"/>
        <v>#VALUE!</v>
      </c>
    </row>
    <row r="21" spans="1:10" ht="15.75" x14ac:dyDescent="0.25">
      <c r="A21" s="626"/>
      <c r="B21" s="627" t="e">
        <f t="shared" si="4"/>
        <v>#VALUE!</v>
      </c>
      <c r="C21" s="628" t="str">
        <f>'New Data Sheet'!B10</f>
        <v/>
      </c>
      <c r="D21" s="629">
        <f>IF(ISNUMBER('New Data Sheet'!CY10),'New Data Sheet'!CY10,1)</f>
        <v>1</v>
      </c>
      <c r="E21" s="630">
        <f>IF(ISNUMBER('New Data Sheet'!#REF!),'New Data Sheet'!#REF!+'New Data Sheet'!#REF!-'New Data Sheet'!#REF!*'New Data Sheet'!#REF!,'New Data Sheet'!CE10-2-'New Data Sheet'!CL10*'New Data Sheet'!CM10)</f>
        <v>-2</v>
      </c>
      <c r="F21" s="631" t="str">
        <f>'New Data Sheet'!F10</f>
        <v>Not provided</v>
      </c>
      <c r="G21" s="632" t="str">
        <f>IF(ISNUMBER('New Data Sheet'!#REF!),'New Data Sheet'!#REF!,'New Data Sheet'!DR10)</f>
        <v/>
      </c>
      <c r="H21" s="633" t="e">
        <f t="shared" si="0"/>
        <v>#VALUE!</v>
      </c>
      <c r="I21" s="627" t="e">
        <f t="shared" si="5"/>
        <v>#VALUE!</v>
      </c>
      <c r="J21" s="634" t="e">
        <f t="shared" si="6"/>
        <v>#VALUE!</v>
      </c>
    </row>
    <row r="22" spans="1:10" ht="15.75" x14ac:dyDescent="0.25">
      <c r="A22" s="635"/>
      <c r="B22" s="636" t="e">
        <f t="shared" si="4"/>
        <v>#VALUE!</v>
      </c>
      <c r="C22" s="637" t="str">
        <f>'New Data Sheet'!B11</f>
        <v/>
      </c>
      <c r="D22" s="638">
        <f>IF(ISNUMBER('New Data Sheet'!CY11),'New Data Sheet'!CY11,1)</f>
        <v>1</v>
      </c>
      <c r="E22" s="639">
        <f>IF(ISNUMBER('New Data Sheet'!#REF!),'New Data Sheet'!#REF!+'New Data Sheet'!#REF!-'New Data Sheet'!#REF!*'New Data Sheet'!#REF!,'New Data Sheet'!CE11-2-'New Data Sheet'!CL11*'New Data Sheet'!CM11)</f>
        <v>-2</v>
      </c>
      <c r="F22" s="640" t="str">
        <f>'New Data Sheet'!F11</f>
        <v>Not provided</v>
      </c>
      <c r="G22" s="641" t="str">
        <f>IF(ISNUMBER('New Data Sheet'!#REF!),'New Data Sheet'!#REF!,'New Data Sheet'!DR11)</f>
        <v/>
      </c>
      <c r="H22" s="642" t="e">
        <f t="shared" si="0"/>
        <v>#VALUE!</v>
      </c>
      <c r="I22" s="636" t="e">
        <f t="shared" si="5"/>
        <v>#VALUE!</v>
      </c>
      <c r="J22" s="643" t="e">
        <f t="shared" si="6"/>
        <v>#VALUE!</v>
      </c>
    </row>
    <row r="23" spans="1:10" ht="15.75" x14ac:dyDescent="0.25">
      <c r="A23" s="262"/>
      <c r="B23" s="263" t="e">
        <f t="shared" si="4"/>
        <v>#VALUE!</v>
      </c>
      <c r="C23" s="608" t="str">
        <f>'New Data Sheet'!B12</f>
        <v/>
      </c>
      <c r="D23" s="607">
        <f>IF(ISNUMBER('New Data Sheet'!CY12),'New Data Sheet'!CY12,1)</f>
        <v>1</v>
      </c>
      <c r="E23" s="610">
        <f>IF(ISNUMBER('New Data Sheet'!#REF!),'New Data Sheet'!#REF!+'New Data Sheet'!#REF!-'New Data Sheet'!#REF!*'New Data Sheet'!#REF!,'New Data Sheet'!CE12-2-'New Data Sheet'!CL12*'New Data Sheet'!CM12)</f>
        <v>-2</v>
      </c>
      <c r="F23" s="445" t="str">
        <f>'New Data Sheet'!F12</f>
        <v>Not provided</v>
      </c>
      <c r="G23" s="446" t="str">
        <f>IF(ISNUMBER('New Data Sheet'!#REF!),'New Data Sheet'!#REF!,'New Data Sheet'!DR12)</f>
        <v/>
      </c>
      <c r="H23" s="264" t="e">
        <f t="shared" si="0"/>
        <v>#VALUE!</v>
      </c>
      <c r="I23" s="263" t="e">
        <f t="shared" si="5"/>
        <v>#VALUE!</v>
      </c>
      <c r="J23" s="265" t="e">
        <f t="shared" si="6"/>
        <v>#VALUE!</v>
      </c>
    </row>
    <row r="24" spans="1:10" ht="15.75" x14ac:dyDescent="0.25">
      <c r="A24" s="262"/>
      <c r="B24" s="263" t="e">
        <f t="shared" si="4"/>
        <v>#VALUE!</v>
      </c>
      <c r="C24" s="608" t="str">
        <f>'New Data Sheet'!B13</f>
        <v/>
      </c>
      <c r="D24" s="607">
        <f>IF(ISNUMBER('New Data Sheet'!CY13),'New Data Sheet'!CY13,1)</f>
        <v>1</v>
      </c>
      <c r="E24" s="610">
        <f>IF(ISNUMBER('New Data Sheet'!#REF!),'New Data Sheet'!#REF!+'New Data Sheet'!#REF!-'New Data Sheet'!#REF!*'New Data Sheet'!#REF!,'New Data Sheet'!CE13-2-'New Data Sheet'!CL13*'New Data Sheet'!CM13)</f>
        <v>-2</v>
      </c>
      <c r="F24" s="445" t="str">
        <f>'New Data Sheet'!F13</f>
        <v>Not provided</v>
      </c>
      <c r="G24" s="446" t="str">
        <f>IF(ISNUMBER('New Data Sheet'!#REF!),'New Data Sheet'!#REF!,'New Data Sheet'!DR13)</f>
        <v/>
      </c>
      <c r="H24" s="264" t="e">
        <f t="shared" si="0"/>
        <v>#VALUE!</v>
      </c>
      <c r="I24" s="263" t="e">
        <f t="shared" si="5"/>
        <v>#VALUE!</v>
      </c>
      <c r="J24" s="265" t="e">
        <f t="shared" si="6"/>
        <v>#VALUE!</v>
      </c>
    </row>
    <row r="25" spans="1:10" ht="15.75" x14ac:dyDescent="0.25">
      <c r="A25" s="262"/>
      <c r="B25" s="263" t="e">
        <f t="shared" si="4"/>
        <v>#VALUE!</v>
      </c>
      <c r="C25" s="608" t="str">
        <f>'New Data Sheet'!B14</f>
        <v/>
      </c>
      <c r="D25" s="607">
        <f>IF(ISNUMBER('New Data Sheet'!CY14),'New Data Sheet'!CY14,1)</f>
        <v>1</v>
      </c>
      <c r="E25" s="610">
        <f>IF(ISNUMBER('New Data Sheet'!#REF!),'New Data Sheet'!#REF!+'New Data Sheet'!#REF!-'New Data Sheet'!#REF!*'New Data Sheet'!#REF!,'New Data Sheet'!CE14-2-'New Data Sheet'!CL14*'New Data Sheet'!CM14)</f>
        <v>-2</v>
      </c>
      <c r="F25" s="445" t="str">
        <f>'New Data Sheet'!F14</f>
        <v>Not provided</v>
      </c>
      <c r="G25" s="446" t="str">
        <f>IF(ISNUMBER('New Data Sheet'!#REF!),'New Data Sheet'!#REF!,'New Data Sheet'!DR14)</f>
        <v/>
      </c>
      <c r="H25" s="264" t="e">
        <f t="shared" si="0"/>
        <v>#VALUE!</v>
      </c>
      <c r="I25" s="263" t="e">
        <f t="shared" si="5"/>
        <v>#VALUE!</v>
      </c>
      <c r="J25" s="265" t="e">
        <f t="shared" si="6"/>
        <v>#VALUE!</v>
      </c>
    </row>
    <row r="26" spans="1:10" ht="15.75" x14ac:dyDescent="0.25">
      <c r="A26" s="139"/>
      <c r="B26" s="81" t="e">
        <f t="shared" si="4"/>
        <v>#VALUE!</v>
      </c>
      <c r="C26" s="609" t="str">
        <f>'New Data Sheet'!B15</f>
        <v/>
      </c>
      <c r="D26" s="612">
        <f>IF(ISNUMBER('New Data Sheet'!CY15),'New Data Sheet'!CY15,1)</f>
        <v>1</v>
      </c>
      <c r="E26" s="611">
        <f>IF(ISNUMBER('New Data Sheet'!#REF!),'New Data Sheet'!#REF!+'New Data Sheet'!#REF!-'New Data Sheet'!#REF!*'New Data Sheet'!#REF!,'New Data Sheet'!CE15-2-'New Data Sheet'!CL15*'New Data Sheet'!CM15)</f>
        <v>-2</v>
      </c>
      <c r="F26" s="447" t="str">
        <f>'New Data Sheet'!F15</f>
        <v>Not provided</v>
      </c>
      <c r="G26" s="448" t="str">
        <f>IF(ISNUMBER('New Data Sheet'!#REF!),'New Data Sheet'!#REF!,'New Data Sheet'!DR15)</f>
        <v/>
      </c>
      <c r="H26" s="82" t="e">
        <f t="shared" si="0"/>
        <v>#VALUE!</v>
      </c>
      <c r="I26" s="81" t="e">
        <f t="shared" si="5"/>
        <v>#VALUE!</v>
      </c>
      <c r="J26" s="89" t="e">
        <f t="shared" si="6"/>
        <v>#VALUE!</v>
      </c>
    </row>
    <row r="27" spans="1:10" ht="15.75" x14ac:dyDescent="0.25">
      <c r="A27" s="139"/>
      <c r="B27" s="81" t="e">
        <f t="shared" si="4"/>
        <v>#VALUE!</v>
      </c>
      <c r="C27" s="609" t="str">
        <f>'New Data Sheet'!B16</f>
        <v/>
      </c>
      <c r="D27" s="612">
        <f>IF(ISNUMBER('New Data Sheet'!CY16),'New Data Sheet'!CY16,1)</f>
        <v>1</v>
      </c>
      <c r="E27" s="611">
        <f>IF(ISNUMBER('New Data Sheet'!#REF!),'New Data Sheet'!#REF!+'New Data Sheet'!#REF!-'New Data Sheet'!#REF!*'New Data Sheet'!#REF!,'New Data Sheet'!CE16-2-'New Data Sheet'!CL16*'New Data Sheet'!CM16)</f>
        <v>-2</v>
      </c>
      <c r="F27" s="447" t="str">
        <f>'New Data Sheet'!F16</f>
        <v>Not provided</v>
      </c>
      <c r="G27" s="448" t="str">
        <f>IF(ISNUMBER('New Data Sheet'!#REF!),'New Data Sheet'!#REF!,'New Data Sheet'!DR16)</f>
        <v/>
      </c>
      <c r="H27" s="82" t="e">
        <f t="shared" si="0"/>
        <v>#VALUE!</v>
      </c>
      <c r="I27" s="81" t="e">
        <f t="shared" si="5"/>
        <v>#VALUE!</v>
      </c>
      <c r="J27" s="89" t="e">
        <f t="shared" si="6"/>
        <v>#VALUE!</v>
      </c>
    </row>
    <row r="28" spans="1:10" ht="15.75" x14ac:dyDescent="0.25">
      <c r="A28" s="139"/>
      <c r="B28" s="81" t="e">
        <f t="shared" si="4"/>
        <v>#VALUE!</v>
      </c>
      <c r="C28" s="609" t="str">
        <f>'New Data Sheet'!B17</f>
        <v/>
      </c>
      <c r="D28" s="612">
        <f>IF(ISNUMBER('New Data Sheet'!CY17),'New Data Sheet'!CY17,1)</f>
        <v>1</v>
      </c>
      <c r="E28" s="611">
        <f>IF(ISNUMBER('New Data Sheet'!#REF!),'New Data Sheet'!#REF!+'New Data Sheet'!#REF!-'New Data Sheet'!#REF!*'New Data Sheet'!#REF!,'New Data Sheet'!CE17-2-'New Data Sheet'!CL17*'New Data Sheet'!CM17)</f>
        <v>-2</v>
      </c>
      <c r="F28" s="447" t="str">
        <f>'New Data Sheet'!F17</f>
        <v>Not provided</v>
      </c>
      <c r="G28" s="448" t="str">
        <f>IF(ISNUMBER('New Data Sheet'!#REF!),'New Data Sheet'!#REF!,'New Data Sheet'!DR17)</f>
        <v/>
      </c>
      <c r="H28" s="82" t="e">
        <f t="shared" si="0"/>
        <v>#VALUE!</v>
      </c>
      <c r="I28" s="81" t="e">
        <f t="shared" si="5"/>
        <v>#VALUE!</v>
      </c>
      <c r="J28" s="89" t="e">
        <f t="shared" si="6"/>
        <v>#VALUE!</v>
      </c>
    </row>
    <row r="29" spans="1:10" ht="15.75" x14ac:dyDescent="0.25">
      <c r="A29" s="644"/>
      <c r="B29" s="645" t="e">
        <f t="shared" si="4"/>
        <v>#VALUE!</v>
      </c>
      <c r="C29" s="646" t="str">
        <f>'New Data Sheet'!B18</f>
        <v/>
      </c>
      <c r="D29" s="647">
        <f>IF(ISNUMBER('New Data Sheet'!CY18),'New Data Sheet'!CY18,1)</f>
        <v>1</v>
      </c>
      <c r="E29" s="648">
        <f>IF(ISNUMBER('New Data Sheet'!#REF!),'New Data Sheet'!#REF!+'New Data Sheet'!#REF!-'New Data Sheet'!#REF!*'New Data Sheet'!#REF!,'New Data Sheet'!CE18-2-'New Data Sheet'!CL18*'New Data Sheet'!CM18)</f>
        <v>-2</v>
      </c>
      <c r="F29" s="649" t="str">
        <f>'New Data Sheet'!F18</f>
        <v>Not provided</v>
      </c>
      <c r="G29" s="650" t="str">
        <f>IF(ISNUMBER('New Data Sheet'!#REF!),'New Data Sheet'!#REF!,'New Data Sheet'!DR18)</f>
        <v/>
      </c>
      <c r="H29" s="651" t="e">
        <f t="shared" si="0"/>
        <v>#VALUE!</v>
      </c>
      <c r="I29" s="645" t="e">
        <f t="shared" si="5"/>
        <v>#VALUE!</v>
      </c>
      <c r="J29" s="652" t="e">
        <f t="shared" si="6"/>
        <v>#VALUE!</v>
      </c>
    </row>
    <row r="30" spans="1:10" ht="15.75" x14ac:dyDescent="0.25">
      <c r="A30" s="613"/>
      <c r="B30" s="614" t="e">
        <f t="shared" si="4"/>
        <v>#VALUE!</v>
      </c>
      <c r="C30" s="615" t="str">
        <f>'New Data Sheet'!B19</f>
        <v/>
      </c>
      <c r="D30" s="616">
        <f>IF(ISNUMBER('New Data Sheet'!CY19),'New Data Sheet'!CY19,1)</f>
        <v>1</v>
      </c>
      <c r="E30" s="617">
        <f>IF(ISNUMBER('New Data Sheet'!#REF!),'New Data Sheet'!#REF!+'New Data Sheet'!#REF!-'New Data Sheet'!#REF!*'New Data Sheet'!#REF!,'New Data Sheet'!CE19-2-'New Data Sheet'!CL19*'New Data Sheet'!CM19)</f>
        <v>-2</v>
      </c>
      <c r="F30" s="618" t="str">
        <f>'New Data Sheet'!F19</f>
        <v>Not provided</v>
      </c>
      <c r="G30" s="619" t="str">
        <f>IF(ISNUMBER('New Data Sheet'!#REF!),'New Data Sheet'!#REF!,'New Data Sheet'!DR19)</f>
        <v/>
      </c>
      <c r="H30" s="620" t="e">
        <f t="shared" si="0"/>
        <v>#VALUE!</v>
      </c>
      <c r="I30" s="614" t="e">
        <f t="shared" si="5"/>
        <v>#VALUE!</v>
      </c>
      <c r="J30" s="621" t="e">
        <f t="shared" si="6"/>
        <v>#VALUE!</v>
      </c>
    </row>
    <row r="31" spans="1:10" ht="15.75" x14ac:dyDescent="0.25">
      <c r="A31" s="622"/>
      <c r="B31" s="263" t="e">
        <f t="shared" si="4"/>
        <v>#VALUE!</v>
      </c>
      <c r="C31" s="608" t="str">
        <f>'New Data Sheet'!B20</f>
        <v/>
      </c>
      <c r="D31" s="607">
        <f>IF(ISNUMBER('New Data Sheet'!CY20),'New Data Sheet'!CY20,1)</f>
        <v>1</v>
      </c>
      <c r="E31" s="610">
        <f>IF(ISNUMBER('New Data Sheet'!#REF!),'New Data Sheet'!#REF!+'New Data Sheet'!#REF!-'New Data Sheet'!#REF!*'New Data Sheet'!#REF!,'New Data Sheet'!CE20-2-'New Data Sheet'!CL20*'New Data Sheet'!CM20)</f>
        <v>-2</v>
      </c>
      <c r="F31" s="445" t="str">
        <f>'New Data Sheet'!F20</f>
        <v>Not provided</v>
      </c>
      <c r="G31" s="446" t="str">
        <f>IF(ISNUMBER('New Data Sheet'!#REF!),'New Data Sheet'!#REF!,'New Data Sheet'!DR20)</f>
        <v/>
      </c>
      <c r="H31" s="264" t="e">
        <f t="shared" si="0"/>
        <v>#VALUE!</v>
      </c>
      <c r="I31" s="263" t="e">
        <f t="shared" si="5"/>
        <v>#VALUE!</v>
      </c>
      <c r="J31" s="623" t="e">
        <f t="shared" si="6"/>
        <v>#VALUE!</v>
      </c>
    </row>
    <row r="32" spans="1:10" ht="15.75" x14ac:dyDescent="0.25">
      <c r="A32" s="622"/>
      <c r="B32" s="263" t="e">
        <f t="shared" si="4"/>
        <v>#VALUE!</v>
      </c>
      <c r="C32" s="608" t="str">
        <f>'New Data Sheet'!B21</f>
        <v/>
      </c>
      <c r="D32" s="607">
        <f>IF(ISNUMBER('New Data Sheet'!CY21),'New Data Sheet'!CY21,1)</f>
        <v>1</v>
      </c>
      <c r="E32" s="610">
        <f>IF(ISNUMBER('New Data Sheet'!#REF!),'New Data Sheet'!#REF!+'New Data Sheet'!#REF!-'New Data Sheet'!#REF!*'New Data Sheet'!#REF!,'New Data Sheet'!CE21-2-'New Data Sheet'!CL21*'New Data Sheet'!CM21)</f>
        <v>-2</v>
      </c>
      <c r="F32" s="445" t="str">
        <f>'New Data Sheet'!F21</f>
        <v>Not provided</v>
      </c>
      <c r="G32" s="446" t="str">
        <f>IF(ISNUMBER('New Data Sheet'!#REF!),'New Data Sheet'!#REF!,'New Data Sheet'!DR21)</f>
        <v/>
      </c>
      <c r="H32" s="264" t="e">
        <f t="shared" si="0"/>
        <v>#VALUE!</v>
      </c>
      <c r="I32" s="263" t="e">
        <f t="shared" si="5"/>
        <v>#VALUE!</v>
      </c>
      <c r="J32" s="623" t="e">
        <f t="shared" si="6"/>
        <v>#VALUE!</v>
      </c>
    </row>
    <row r="33" spans="1:10" ht="15.75" x14ac:dyDescent="0.25">
      <c r="A33" s="622"/>
      <c r="B33" s="263" t="e">
        <f t="shared" si="4"/>
        <v>#VALUE!</v>
      </c>
      <c r="C33" s="608" t="str">
        <f>'New Data Sheet'!B22</f>
        <v/>
      </c>
      <c r="D33" s="607">
        <f>IF(ISNUMBER('New Data Sheet'!CY22),'New Data Sheet'!CY22,1)</f>
        <v>1</v>
      </c>
      <c r="E33" s="610">
        <f>IF(ISNUMBER('New Data Sheet'!#REF!),'New Data Sheet'!#REF!+'New Data Sheet'!#REF!-'New Data Sheet'!#REF!*'New Data Sheet'!#REF!,'New Data Sheet'!CE22-2-'New Data Sheet'!CL22*'New Data Sheet'!CM22)</f>
        <v>-2</v>
      </c>
      <c r="F33" s="445" t="str">
        <f>'New Data Sheet'!F22</f>
        <v>Not provided</v>
      </c>
      <c r="G33" s="446" t="str">
        <f>IF(ISNUMBER('New Data Sheet'!#REF!),'New Data Sheet'!#REF!,'New Data Sheet'!DR22)</f>
        <v/>
      </c>
      <c r="H33" s="264" t="e">
        <f t="shared" si="0"/>
        <v>#VALUE!</v>
      </c>
      <c r="I33" s="263" t="e">
        <f t="shared" si="5"/>
        <v>#VALUE!</v>
      </c>
      <c r="J33" s="623" t="e">
        <f t="shared" si="6"/>
        <v>#VALUE!</v>
      </c>
    </row>
    <row r="34" spans="1:10" ht="15.75" x14ac:dyDescent="0.25">
      <c r="A34" s="624"/>
      <c r="B34" s="81" t="e">
        <f t="shared" si="4"/>
        <v>#VALUE!</v>
      </c>
      <c r="C34" s="609" t="str">
        <f>'New Data Sheet'!B23</f>
        <v/>
      </c>
      <c r="D34" s="612">
        <f>IF(ISNUMBER('New Data Sheet'!CY23),'New Data Sheet'!CY23,1)</f>
        <v>1</v>
      </c>
      <c r="E34" s="611">
        <f>IF(ISNUMBER('New Data Sheet'!#REF!),'New Data Sheet'!#REF!+'New Data Sheet'!#REF!-'New Data Sheet'!#REF!*'New Data Sheet'!#REF!,'New Data Sheet'!CE23-2-'New Data Sheet'!CL23*'New Data Sheet'!CM23)</f>
        <v>-2</v>
      </c>
      <c r="F34" s="447" t="str">
        <f>'New Data Sheet'!F23</f>
        <v>Not provided</v>
      </c>
      <c r="G34" s="448" t="str">
        <f>IF(ISNUMBER('New Data Sheet'!#REF!),'New Data Sheet'!#REF!,'New Data Sheet'!DR23)</f>
        <v/>
      </c>
      <c r="H34" s="82" t="e">
        <f t="shared" si="0"/>
        <v>#VALUE!</v>
      </c>
      <c r="I34" s="81" t="e">
        <f t="shared" si="5"/>
        <v>#VALUE!</v>
      </c>
      <c r="J34" s="625" t="e">
        <f t="shared" si="6"/>
        <v>#VALUE!</v>
      </c>
    </row>
    <row r="35" spans="1:10" ht="15.75" x14ac:dyDescent="0.25">
      <c r="A35" s="624"/>
      <c r="B35" s="81" t="e">
        <f t="shared" si="4"/>
        <v>#VALUE!</v>
      </c>
      <c r="C35" s="609" t="str">
        <f>'New Data Sheet'!B24</f>
        <v/>
      </c>
      <c r="D35" s="612">
        <f>IF(ISNUMBER('New Data Sheet'!CY24),'New Data Sheet'!CY24,1)</f>
        <v>1</v>
      </c>
      <c r="E35" s="611">
        <f>IF(ISNUMBER('New Data Sheet'!#REF!),'New Data Sheet'!#REF!+'New Data Sheet'!#REF!-'New Data Sheet'!#REF!*'New Data Sheet'!#REF!,'New Data Sheet'!CE24-2-'New Data Sheet'!CL24*'New Data Sheet'!CM24)</f>
        <v>-2</v>
      </c>
      <c r="F35" s="447" t="str">
        <f>'New Data Sheet'!F24</f>
        <v>Not provided</v>
      </c>
      <c r="G35" s="448" t="str">
        <f>IF(ISNUMBER('New Data Sheet'!#REF!),'New Data Sheet'!#REF!,'New Data Sheet'!DR24)</f>
        <v/>
      </c>
      <c r="H35" s="82" t="e">
        <f t="shared" si="0"/>
        <v>#VALUE!</v>
      </c>
      <c r="I35" s="81" t="e">
        <f t="shared" si="5"/>
        <v>#VALUE!</v>
      </c>
      <c r="J35" s="625" t="e">
        <f t="shared" si="6"/>
        <v>#VALUE!</v>
      </c>
    </row>
    <row r="36" spans="1:10" ht="15.75" x14ac:dyDescent="0.25">
      <c r="A36" s="624"/>
      <c r="B36" s="81" t="e">
        <f t="shared" si="4"/>
        <v>#VALUE!</v>
      </c>
      <c r="C36" s="609" t="str">
        <f>'New Data Sheet'!B25</f>
        <v/>
      </c>
      <c r="D36" s="612">
        <f>IF(ISNUMBER('New Data Sheet'!CY25),'New Data Sheet'!CY25,1)</f>
        <v>1</v>
      </c>
      <c r="E36" s="611">
        <f>IF(ISNUMBER('New Data Sheet'!#REF!),'New Data Sheet'!#REF!+'New Data Sheet'!#REF!-'New Data Sheet'!#REF!*'New Data Sheet'!#REF!,'New Data Sheet'!CE25-2-'New Data Sheet'!CL25*'New Data Sheet'!CM25)</f>
        <v>-2</v>
      </c>
      <c r="F36" s="447" t="str">
        <f>'New Data Sheet'!F25</f>
        <v>Not provided</v>
      </c>
      <c r="G36" s="448" t="str">
        <f>IF(ISNUMBER('New Data Sheet'!#REF!),'New Data Sheet'!#REF!,'New Data Sheet'!DR25)</f>
        <v/>
      </c>
      <c r="H36" s="82" t="e">
        <f t="shared" si="0"/>
        <v>#VALUE!</v>
      </c>
      <c r="I36" s="81" t="e">
        <f t="shared" si="5"/>
        <v>#VALUE!</v>
      </c>
      <c r="J36" s="625" t="e">
        <f t="shared" si="6"/>
        <v>#VALUE!</v>
      </c>
    </row>
    <row r="37" spans="1:10" ht="15.75" x14ac:dyDescent="0.25">
      <c r="A37" s="626"/>
      <c r="B37" s="627" t="e">
        <f t="shared" si="4"/>
        <v>#VALUE!</v>
      </c>
      <c r="C37" s="628" t="str">
        <f>'New Data Sheet'!B26</f>
        <v/>
      </c>
      <c r="D37" s="629">
        <f>IF(ISNUMBER('New Data Sheet'!CY26),'New Data Sheet'!CY26,1)</f>
        <v>1</v>
      </c>
      <c r="E37" s="630">
        <f>IF(ISNUMBER('New Data Sheet'!#REF!),'New Data Sheet'!#REF!+'New Data Sheet'!#REF!-'New Data Sheet'!#REF!*'New Data Sheet'!#REF!,'New Data Sheet'!CE26-2-'New Data Sheet'!CL26*'New Data Sheet'!CM26)</f>
        <v>-2</v>
      </c>
      <c r="F37" s="631" t="str">
        <f>'New Data Sheet'!F26</f>
        <v>Not provided</v>
      </c>
      <c r="G37" s="632" t="str">
        <f>IF(ISNUMBER('New Data Sheet'!#REF!),'New Data Sheet'!#REF!,'New Data Sheet'!DR26)</f>
        <v/>
      </c>
      <c r="H37" s="633" t="e">
        <f t="shared" si="0"/>
        <v>#VALUE!</v>
      </c>
      <c r="I37" s="627" t="e">
        <f t="shared" si="5"/>
        <v>#VALUE!</v>
      </c>
      <c r="J37" s="634" t="e">
        <f t="shared" si="6"/>
        <v>#VALUE!</v>
      </c>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J29"/>
  <sheetViews>
    <sheetView zoomScale="85" zoomScaleNormal="85" zoomScalePageLayoutView="85" workbookViewId="0">
      <pane xSplit="3" topLeftCell="AM1" activePane="topRight" state="frozen"/>
      <selection activeCell="C9" sqref="C9:C10"/>
      <selection pane="topRight" activeCell="C9" sqref="C9:C10"/>
    </sheetView>
  </sheetViews>
  <sheetFormatPr defaultColWidth="8.85546875" defaultRowHeight="12.75" x14ac:dyDescent="0.2"/>
  <cols>
    <col min="1" max="1" width="32.140625" style="65" bestFit="1" customWidth="1"/>
    <col min="2" max="2" width="11.140625" style="66" bestFit="1" customWidth="1"/>
    <col min="3" max="3" width="11.140625" style="67" customWidth="1"/>
    <col min="4" max="4" width="11.28515625" style="65" customWidth="1"/>
    <col min="5" max="6" width="11.28515625" style="66" customWidth="1"/>
    <col min="7" max="8" width="8.85546875" style="66"/>
    <col min="9" max="9" width="10.42578125" style="66" customWidth="1"/>
    <col min="10" max="13" width="8.85546875" style="66"/>
    <col min="14" max="14" width="8.85546875" style="67"/>
    <col min="15" max="15" width="7.140625" style="65" customWidth="1"/>
    <col min="16" max="16" width="4.42578125" style="66" customWidth="1"/>
    <col min="17" max="17" width="9.140625" style="66" customWidth="1"/>
    <col min="18" max="18" width="12.7109375" style="67" customWidth="1"/>
    <col min="19" max="19" width="7.140625" style="65" hidden="1" customWidth="1"/>
    <col min="20" max="21" width="4.42578125" style="66" hidden="1" customWidth="1"/>
    <col min="22" max="23" width="9.140625" style="66" hidden="1" customWidth="1"/>
    <col min="24" max="24" width="12.7109375" style="67" hidden="1" customWidth="1"/>
    <col min="25" max="25" width="9.140625" style="65" customWidth="1"/>
    <col min="26" max="35" width="9.140625" style="66" customWidth="1"/>
    <col min="36" max="36" width="10.140625" style="65" bestFit="1" customWidth="1"/>
    <col min="37" max="39" width="8.85546875" style="66"/>
    <col min="40" max="40" width="8.85546875" style="114"/>
    <col min="41" max="41" width="8.85546875" style="257"/>
    <col min="42" max="45" width="8.85546875" style="66"/>
    <col min="46" max="46" width="12" style="66" bestFit="1" customWidth="1"/>
    <col min="47" max="47" width="12" style="268" customWidth="1"/>
    <col min="48" max="49" width="12" style="271" customWidth="1"/>
    <col min="50" max="50" width="12" style="272" customWidth="1"/>
    <col min="51" max="51" width="11.42578125" style="65" customWidth="1"/>
    <col min="52" max="54" width="11.42578125" style="66" customWidth="1"/>
    <col min="55" max="55" width="11.42578125" style="114" customWidth="1"/>
    <col min="56" max="59" width="11.42578125" style="66" customWidth="1"/>
    <col min="60" max="61" width="11.42578125" style="59" customWidth="1"/>
    <col min="62" max="62" width="8.85546875" style="268"/>
    <col min="63" max="16384" width="8.85546875" style="58"/>
  </cols>
  <sheetData>
    <row r="1" spans="1:62" x14ac:dyDescent="0.2">
      <c r="A1" s="62" t="s">
        <v>643</v>
      </c>
      <c r="B1" s="63" t="s">
        <v>644</v>
      </c>
      <c r="C1" s="64" t="s">
        <v>603</v>
      </c>
      <c r="D1" s="62" t="s">
        <v>645</v>
      </c>
      <c r="E1" s="63"/>
      <c r="F1" s="63"/>
      <c r="G1" s="113"/>
      <c r="H1" s="63"/>
      <c r="I1" s="63"/>
      <c r="J1" s="63"/>
      <c r="K1" s="63"/>
      <c r="L1" s="63"/>
      <c r="M1" s="63"/>
      <c r="N1" s="64"/>
      <c r="O1" s="62" t="s">
        <v>646</v>
      </c>
      <c r="P1" s="63"/>
      <c r="Q1" s="63"/>
      <c r="R1" s="64"/>
      <c r="S1" s="62" t="s">
        <v>647</v>
      </c>
      <c r="T1" s="63"/>
      <c r="U1" s="63"/>
      <c r="V1" s="63"/>
      <c r="W1" s="63"/>
      <c r="X1" s="64"/>
      <c r="Y1" s="62" t="s">
        <v>648</v>
      </c>
      <c r="Z1" s="63"/>
      <c r="AA1" s="63"/>
      <c r="AB1" s="63"/>
      <c r="AC1" s="63"/>
      <c r="AD1" s="63"/>
      <c r="AE1" s="63"/>
      <c r="AF1" s="63"/>
      <c r="AG1" s="63"/>
      <c r="AH1" s="63"/>
      <c r="AI1" s="63"/>
      <c r="AJ1" s="62" t="s">
        <v>649</v>
      </c>
      <c r="AK1" s="63"/>
      <c r="AL1" s="63"/>
      <c r="AM1" s="63"/>
      <c r="AN1" s="113"/>
      <c r="AO1" s="77"/>
      <c r="AP1" s="63"/>
      <c r="AQ1" s="63"/>
      <c r="AR1" s="63"/>
      <c r="AS1" s="63"/>
      <c r="AT1" s="63"/>
      <c r="AU1" s="267"/>
      <c r="AV1" s="235" t="s">
        <v>650</v>
      </c>
      <c r="AW1" s="235"/>
      <c r="AX1" s="269"/>
      <c r="AY1" s="62" t="s">
        <v>651</v>
      </c>
      <c r="AZ1" s="63"/>
      <c r="BA1" s="63"/>
      <c r="BB1" s="63"/>
      <c r="BC1" s="113"/>
      <c r="BD1" s="63"/>
      <c r="BE1" s="63"/>
      <c r="BF1" s="63"/>
      <c r="BG1" s="63"/>
      <c r="BH1" s="69"/>
      <c r="BI1" s="69"/>
      <c r="BJ1" s="267"/>
    </row>
    <row r="2" spans="1:62" x14ac:dyDescent="0.2">
      <c r="A2" s="65" t="s">
        <v>652</v>
      </c>
      <c r="B2" s="66" t="s">
        <v>582</v>
      </c>
      <c r="D2" s="65" t="s">
        <v>529</v>
      </c>
      <c r="E2" s="66" t="s">
        <v>530</v>
      </c>
      <c r="F2" s="66" t="s">
        <v>534</v>
      </c>
      <c r="G2" s="114" t="s">
        <v>536</v>
      </c>
      <c r="H2" s="66" t="s">
        <v>537</v>
      </c>
      <c r="I2" s="66" t="s">
        <v>573</v>
      </c>
      <c r="J2" s="66" t="s">
        <v>574</v>
      </c>
      <c r="K2" s="66" t="s">
        <v>575</v>
      </c>
      <c r="L2" s="66" t="s">
        <v>576</v>
      </c>
      <c r="M2" s="66" t="s">
        <v>577</v>
      </c>
      <c r="N2" s="67" t="s">
        <v>578</v>
      </c>
      <c r="O2" s="65" t="s">
        <v>529</v>
      </c>
      <c r="P2" s="66" t="s">
        <v>530</v>
      </c>
      <c r="Q2" s="66" t="s">
        <v>653</v>
      </c>
      <c r="R2" s="67" t="s">
        <v>654</v>
      </c>
      <c r="S2" s="65" t="s">
        <v>529</v>
      </c>
      <c r="T2" s="66" t="s">
        <v>530</v>
      </c>
      <c r="U2" s="66" t="s">
        <v>536</v>
      </c>
      <c r="V2" s="66" t="s">
        <v>655</v>
      </c>
      <c r="W2" s="66" t="s">
        <v>656</v>
      </c>
      <c r="X2" s="67" t="s">
        <v>654</v>
      </c>
      <c r="Y2" s="65" t="s">
        <v>529</v>
      </c>
      <c r="Z2" s="66" t="s">
        <v>530</v>
      </c>
      <c r="AA2" s="66" t="s">
        <v>534</v>
      </c>
      <c r="AB2" s="66" t="s">
        <v>536</v>
      </c>
      <c r="AC2" s="66" t="s">
        <v>537</v>
      </c>
      <c r="AD2" s="66" t="s">
        <v>573</v>
      </c>
      <c r="AE2" s="66" t="s">
        <v>574</v>
      </c>
      <c r="AF2" s="66" t="s">
        <v>575</v>
      </c>
      <c r="AG2" s="66" t="s">
        <v>576</v>
      </c>
      <c r="AH2" s="66" t="s">
        <v>577</v>
      </c>
      <c r="AI2" s="66" t="s">
        <v>578</v>
      </c>
      <c r="AJ2" s="65" t="s">
        <v>529</v>
      </c>
      <c r="AK2" s="66" t="s">
        <v>530</v>
      </c>
      <c r="AL2" s="66" t="s">
        <v>534</v>
      </c>
      <c r="AM2" s="66" t="s">
        <v>535</v>
      </c>
      <c r="AN2" s="114" t="s">
        <v>536</v>
      </c>
      <c r="AO2" s="78" t="s">
        <v>537</v>
      </c>
      <c r="AP2" s="66" t="s">
        <v>538</v>
      </c>
      <c r="AQ2" s="66" t="s">
        <v>539</v>
      </c>
      <c r="AR2" s="66" t="s">
        <v>540</v>
      </c>
      <c r="AS2" s="66" t="s">
        <v>147</v>
      </c>
      <c r="AT2" s="66" t="s">
        <v>657</v>
      </c>
      <c r="AU2" s="268" t="s">
        <v>658</v>
      </c>
      <c r="AV2" s="234" t="s">
        <v>579</v>
      </c>
      <c r="AW2" s="234" t="s">
        <v>580</v>
      </c>
      <c r="AX2" s="270" t="s">
        <v>581</v>
      </c>
      <c r="AY2" s="65" t="s">
        <v>529</v>
      </c>
      <c r="AZ2" s="66" t="s">
        <v>530</v>
      </c>
      <c r="BA2" s="66" t="s">
        <v>534</v>
      </c>
      <c r="BB2" s="66" t="s">
        <v>535</v>
      </c>
      <c r="BC2" s="114" t="s">
        <v>536</v>
      </c>
      <c r="BD2" s="66" t="s">
        <v>557</v>
      </c>
      <c r="BE2" s="66" t="s">
        <v>659</v>
      </c>
      <c r="BF2" s="66" t="s">
        <v>537</v>
      </c>
      <c r="BG2" s="66" t="s">
        <v>660</v>
      </c>
      <c r="BH2" s="59" t="s">
        <v>661</v>
      </c>
      <c r="BI2" s="59" t="s">
        <v>662</v>
      </c>
      <c r="BJ2" s="268" t="s">
        <v>658</v>
      </c>
    </row>
    <row r="3" spans="1:62" x14ac:dyDescent="0.2">
      <c r="A3" s="254" t="str">
        <f>Pooling_Pool1!C4</f>
        <v>_24plex_pool1_</v>
      </c>
      <c r="B3" s="66">
        <f>Pooling_Pool1!C6</f>
        <v>120</v>
      </c>
      <c r="C3" s="255" t="e">
        <f>Pooling_Pool1!I4</f>
        <v>#VALUE!</v>
      </c>
      <c r="D3" s="68"/>
      <c r="H3" s="132"/>
      <c r="K3" s="172"/>
      <c r="AJ3" s="68"/>
      <c r="AM3" s="66" t="s">
        <v>185</v>
      </c>
      <c r="AN3" s="114" t="s">
        <v>185</v>
      </c>
      <c r="AO3" s="256"/>
      <c r="AT3" s="66" t="e">
        <f>((AS3)/(660*K3))*10^6</f>
        <v>#DIV/0!</v>
      </c>
      <c r="AV3" s="271">
        <f>AS3*(N3/100)</f>
        <v>0</v>
      </c>
      <c r="AW3" s="271">
        <f>AV3*$B$3</f>
        <v>0</v>
      </c>
      <c r="AX3" s="272" t="e">
        <f>((AV3)/(660*K3))*10^6</f>
        <v>#DIV/0!</v>
      </c>
      <c r="AY3" s="68"/>
      <c r="BB3" s="66" t="s">
        <v>663</v>
      </c>
      <c r="BC3" s="114" t="s">
        <v>664</v>
      </c>
      <c r="BF3" s="132" t="str">
        <f>IFERROR(C3,"")</f>
        <v/>
      </c>
      <c r="BH3" s="59" t="str">
        <f>IF(ISBLANK($K3),"",$K3)</f>
        <v/>
      </c>
      <c r="BI3" s="59" t="str">
        <f>IFERROR(BG3*(399/BH3),"")</f>
        <v/>
      </c>
    </row>
    <row r="4" spans="1:62" x14ac:dyDescent="0.2">
      <c r="BF4" s="132"/>
      <c r="BH4" s="59" t="str">
        <f t="shared" ref="BH4:BH16" si="0">IF(ISBLANK($K4),"",$K4)</f>
        <v/>
      </c>
      <c r="BI4" s="59" t="str">
        <f t="shared" ref="BI4:BI29" si="1">IFERROR(BG4*(399/IF(ISBLANK(AH4),M4,AH4)),"")</f>
        <v/>
      </c>
    </row>
    <row r="5" spans="1:62" x14ac:dyDescent="0.2">
      <c r="BF5" s="132"/>
      <c r="BH5" s="59" t="str">
        <f t="shared" si="0"/>
        <v/>
      </c>
      <c r="BI5" s="59" t="str">
        <f t="shared" si="1"/>
        <v/>
      </c>
    </row>
    <row r="6" spans="1:62" x14ac:dyDescent="0.2">
      <c r="BF6" s="132"/>
      <c r="BH6" s="59" t="str">
        <f t="shared" si="0"/>
        <v/>
      </c>
      <c r="BI6" s="59" t="str">
        <f t="shared" si="1"/>
        <v/>
      </c>
    </row>
    <row r="7" spans="1:62" x14ac:dyDescent="0.2">
      <c r="BF7" s="132"/>
      <c r="BH7" s="59" t="str">
        <f t="shared" si="0"/>
        <v/>
      </c>
      <c r="BI7" s="59" t="str">
        <f t="shared" si="1"/>
        <v/>
      </c>
    </row>
    <row r="8" spans="1:62" x14ac:dyDescent="0.2">
      <c r="BF8" s="132"/>
      <c r="BH8" s="59" t="str">
        <f t="shared" si="0"/>
        <v/>
      </c>
      <c r="BI8" s="59" t="str">
        <f t="shared" si="1"/>
        <v/>
      </c>
    </row>
    <row r="9" spans="1:62" x14ac:dyDescent="0.2">
      <c r="BF9" s="132"/>
      <c r="BH9" s="59" t="str">
        <f t="shared" si="0"/>
        <v/>
      </c>
      <c r="BI9" s="59" t="str">
        <f t="shared" si="1"/>
        <v/>
      </c>
    </row>
    <row r="10" spans="1:62" x14ac:dyDescent="0.2">
      <c r="BF10" s="132"/>
      <c r="BH10" s="59" t="str">
        <f t="shared" si="0"/>
        <v/>
      </c>
      <c r="BI10" s="59" t="str">
        <f t="shared" si="1"/>
        <v/>
      </c>
    </row>
    <row r="11" spans="1:62" x14ac:dyDescent="0.2">
      <c r="BF11" s="132"/>
      <c r="BH11" s="59" t="str">
        <f t="shared" si="0"/>
        <v/>
      </c>
      <c r="BI11" s="59" t="str">
        <f t="shared" si="1"/>
        <v/>
      </c>
    </row>
    <row r="12" spans="1:62" x14ac:dyDescent="0.2">
      <c r="BF12" s="132"/>
      <c r="BH12" s="59" t="str">
        <f t="shared" si="0"/>
        <v/>
      </c>
      <c r="BI12" s="59" t="str">
        <f t="shared" si="1"/>
        <v/>
      </c>
    </row>
    <row r="13" spans="1:62" x14ac:dyDescent="0.2">
      <c r="BF13" s="132"/>
      <c r="BH13" s="59" t="str">
        <f t="shared" si="0"/>
        <v/>
      </c>
      <c r="BI13" s="59" t="str">
        <f t="shared" si="1"/>
        <v/>
      </c>
    </row>
    <row r="14" spans="1:62" x14ac:dyDescent="0.2">
      <c r="BF14" s="132"/>
      <c r="BH14" s="59" t="str">
        <f t="shared" si="0"/>
        <v/>
      </c>
      <c r="BI14" s="59" t="str">
        <f t="shared" si="1"/>
        <v/>
      </c>
    </row>
    <row r="15" spans="1:62" x14ac:dyDescent="0.2">
      <c r="BH15" s="59" t="str">
        <f t="shared" si="0"/>
        <v/>
      </c>
      <c r="BI15" s="59" t="str">
        <f t="shared" si="1"/>
        <v/>
      </c>
    </row>
    <row r="16" spans="1:62" x14ac:dyDescent="0.2">
      <c r="BH16" s="59" t="str">
        <f t="shared" si="0"/>
        <v/>
      </c>
      <c r="BI16" s="59" t="str">
        <f t="shared" si="1"/>
        <v/>
      </c>
    </row>
    <row r="17" spans="60:61" x14ac:dyDescent="0.2">
      <c r="BI17" s="59" t="str">
        <f t="shared" si="1"/>
        <v/>
      </c>
    </row>
    <row r="18" spans="60:61" x14ac:dyDescent="0.2">
      <c r="BH18" s="59" t="str">
        <f t="shared" ref="BH18:BH25" si="2">IF(IF(ISBLANK(AH18),M18,AH18)&gt;0,IF(ISBLANK(AH18),M18,AH18),"")</f>
        <v/>
      </c>
      <c r="BI18" s="59" t="str">
        <f t="shared" si="1"/>
        <v/>
      </c>
    </row>
    <row r="19" spans="60:61" x14ac:dyDescent="0.2">
      <c r="BH19" s="59" t="str">
        <f t="shared" si="2"/>
        <v/>
      </c>
      <c r="BI19" s="59" t="str">
        <f t="shared" si="1"/>
        <v/>
      </c>
    </row>
    <row r="20" spans="60:61" x14ac:dyDescent="0.2">
      <c r="BH20" s="59" t="str">
        <f t="shared" si="2"/>
        <v/>
      </c>
      <c r="BI20" s="59" t="str">
        <f t="shared" si="1"/>
        <v/>
      </c>
    </row>
    <row r="21" spans="60:61" x14ac:dyDescent="0.2">
      <c r="BH21" s="59" t="str">
        <f t="shared" si="2"/>
        <v/>
      </c>
      <c r="BI21" s="59" t="str">
        <f t="shared" si="1"/>
        <v/>
      </c>
    </row>
    <row r="22" spans="60:61" x14ac:dyDescent="0.2">
      <c r="BH22" s="59" t="str">
        <f t="shared" si="2"/>
        <v/>
      </c>
      <c r="BI22" s="59" t="str">
        <f t="shared" si="1"/>
        <v/>
      </c>
    </row>
    <row r="23" spans="60:61" x14ac:dyDescent="0.2">
      <c r="BH23" s="59" t="str">
        <f t="shared" si="2"/>
        <v/>
      </c>
      <c r="BI23" s="59" t="str">
        <f t="shared" si="1"/>
        <v/>
      </c>
    </row>
    <row r="24" spans="60:61" x14ac:dyDescent="0.2">
      <c r="BH24" s="59" t="str">
        <f t="shared" si="2"/>
        <v/>
      </c>
      <c r="BI24" s="59" t="str">
        <f t="shared" si="1"/>
        <v/>
      </c>
    </row>
    <row r="25" spans="60:61" x14ac:dyDescent="0.2">
      <c r="BH25" s="59" t="str">
        <f t="shared" si="2"/>
        <v/>
      </c>
      <c r="BI25" s="59" t="str">
        <f t="shared" si="1"/>
        <v/>
      </c>
    </row>
    <row r="26" spans="60:61" x14ac:dyDescent="0.2">
      <c r="BI26" s="59" t="str">
        <f t="shared" si="1"/>
        <v/>
      </c>
    </row>
    <row r="27" spans="60:61" x14ac:dyDescent="0.2">
      <c r="BI27" s="59" t="str">
        <f t="shared" si="1"/>
        <v/>
      </c>
    </row>
    <row r="28" spans="60:61" x14ac:dyDescent="0.2">
      <c r="BI28" s="59" t="str">
        <f t="shared" si="1"/>
        <v/>
      </c>
    </row>
    <row r="29" spans="60:61" x14ac:dyDescent="0.2">
      <c r="BI29" s="59" t="str">
        <f t="shared" si="1"/>
        <v/>
      </c>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Resources'!$N$7:$N$8</xm:f>
          </x14:formula1>
          <xm:sqref>BC3</xm:sqref>
        </x14:dataValidation>
        <x14:dataValidation type="list" allowBlank="1" showInputMessage="1" showErrorMessage="1">
          <x14:formula1>
            <xm:f>'Dropdown Resources'!$L$37:$L$38</xm:f>
          </x14:formula1>
          <xm:sqref>BB3</xm:sqref>
        </x14:dataValidation>
        <x14:dataValidation type="list" allowBlank="1" showInputMessage="1" showErrorMessage="1">
          <x14:formula1>
            <xm:f>'Dropdown Resources'!$K$20:$K$27</xm:f>
          </x14:formula1>
          <xm:sqref>AN3</xm:sqref>
        </x14:dataValidation>
        <x14:dataValidation type="list" allowBlank="1" showInputMessage="1" showErrorMessage="1">
          <x14:formula1>
            <xm:f>'Dropdown Resources'!$L$2:$L$8</xm:f>
          </x14:formula1>
          <xm:sqref>AM3</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CECE"/>
  </sheetPr>
  <dimension ref="A1:Q23"/>
  <sheetViews>
    <sheetView topLeftCell="C11" zoomScale="85" zoomScaleNormal="85" zoomScalePageLayoutView="85" workbookViewId="0">
      <selection activeCell="K24" sqref="K24"/>
    </sheetView>
  </sheetViews>
  <sheetFormatPr defaultColWidth="8.85546875" defaultRowHeight="15" x14ac:dyDescent="0.25"/>
  <cols>
    <col min="1" max="1" width="24.28515625" style="142" bestFit="1" customWidth="1"/>
    <col min="2" max="2" width="2.28515625" style="142" bestFit="1" customWidth="1"/>
    <col min="3" max="3" width="66" style="142" customWidth="1"/>
    <col min="4" max="4" width="32.42578125" style="142" bestFit="1" customWidth="1"/>
    <col min="5" max="5" width="8.140625" style="142" bestFit="1" customWidth="1"/>
    <col min="6" max="6" width="11.28515625" style="142" bestFit="1" customWidth="1"/>
    <col min="7" max="14" width="11.140625" style="142" bestFit="1" customWidth="1"/>
    <col min="15" max="16" width="8.85546875" style="142"/>
    <col min="17" max="17" width="11.28515625" style="142" bestFit="1" customWidth="1"/>
    <col min="18" max="16384" width="8.85546875" style="142"/>
  </cols>
  <sheetData>
    <row r="1" spans="1:17" x14ac:dyDescent="0.25">
      <c r="A1" s="142" t="s">
        <v>609</v>
      </c>
    </row>
    <row r="2" spans="1:17" x14ac:dyDescent="0.25">
      <c r="A2" s="143">
        <v>1</v>
      </c>
      <c r="B2" s="143"/>
      <c r="C2" s="144" t="s">
        <v>612</v>
      </c>
    </row>
    <row r="3" spans="1:17" x14ac:dyDescent="0.25">
      <c r="A3" s="143"/>
      <c r="B3" s="143"/>
      <c r="C3" s="145" t="s">
        <v>615</v>
      </c>
    </row>
    <row r="4" spans="1:17" x14ac:dyDescent="0.25">
      <c r="A4" s="143"/>
      <c r="B4" s="143"/>
      <c r="C4" s="145" t="s">
        <v>618</v>
      </c>
    </row>
    <row r="5" spans="1:17" x14ac:dyDescent="0.25">
      <c r="A5" s="143">
        <v>2</v>
      </c>
      <c r="B5" s="143"/>
      <c r="C5" s="144" t="s">
        <v>622</v>
      </c>
    </row>
    <row r="6" spans="1:17" x14ac:dyDescent="0.25">
      <c r="A6" s="143">
        <v>3</v>
      </c>
      <c r="B6" s="143"/>
      <c r="C6" s="144" t="s">
        <v>625</v>
      </c>
    </row>
    <row r="7" spans="1:17" x14ac:dyDescent="0.25">
      <c r="A7" s="143">
        <v>4</v>
      </c>
      <c r="B7" s="143"/>
      <c r="C7" s="143" t="s">
        <v>627</v>
      </c>
    </row>
    <row r="8" spans="1:17" x14ac:dyDescent="0.25">
      <c r="A8" s="143"/>
      <c r="B8" s="143"/>
      <c r="C8" s="146" t="s">
        <v>629</v>
      </c>
    </row>
    <row r="9" spans="1:17" x14ac:dyDescent="0.25">
      <c r="A9" s="143">
        <v>5</v>
      </c>
      <c r="B9" s="143"/>
      <c r="C9" s="144" t="s">
        <v>631</v>
      </c>
    </row>
    <row r="10" spans="1:17" x14ac:dyDescent="0.25">
      <c r="A10" s="143">
        <v>6</v>
      </c>
      <c r="B10" s="143"/>
      <c r="C10" s="144" t="s">
        <v>633</v>
      </c>
    </row>
    <row r="11" spans="1:17" x14ac:dyDescent="0.25">
      <c r="A11" s="143">
        <v>7</v>
      </c>
      <c r="B11" s="143"/>
      <c r="C11" s="144" t="s">
        <v>635</v>
      </c>
    </row>
    <row r="13" spans="1:17" x14ac:dyDescent="0.25">
      <c r="F13" s="147">
        <v>1</v>
      </c>
      <c r="G13" s="147">
        <v>2</v>
      </c>
      <c r="H13" s="147">
        <v>3</v>
      </c>
      <c r="I13" s="147">
        <v>4</v>
      </c>
      <c r="J13" s="147">
        <v>5</v>
      </c>
      <c r="K13" s="147">
        <v>6</v>
      </c>
      <c r="L13" s="147">
        <v>7</v>
      </c>
      <c r="M13" s="147">
        <v>8</v>
      </c>
      <c r="N13" s="147">
        <v>9</v>
      </c>
      <c r="O13" s="147">
        <v>10</v>
      </c>
      <c r="P13" s="147">
        <v>11</v>
      </c>
      <c r="Q13" s="147">
        <v>12</v>
      </c>
    </row>
    <row r="14" spans="1:17" ht="15.75" thickBot="1" x14ac:dyDescent="0.3">
      <c r="E14" s="147" t="s">
        <v>296</v>
      </c>
      <c r="F14" s="142" t="s">
        <v>665</v>
      </c>
      <c r="G14" s="142" t="s">
        <v>665</v>
      </c>
      <c r="H14" s="142" t="s">
        <v>665</v>
      </c>
      <c r="I14" s="142" t="s">
        <v>666</v>
      </c>
      <c r="J14" s="142" t="s">
        <v>666</v>
      </c>
      <c r="K14" s="142" t="s">
        <v>666</v>
      </c>
      <c r="L14" s="142" t="s">
        <v>667</v>
      </c>
      <c r="M14" s="142" t="s">
        <v>667</v>
      </c>
      <c r="N14" s="142" t="s">
        <v>667</v>
      </c>
      <c r="O14" s="142" t="s">
        <v>668</v>
      </c>
      <c r="P14" s="142" t="s">
        <v>668</v>
      </c>
      <c r="Q14" s="142" t="s">
        <v>668</v>
      </c>
    </row>
    <row r="15" spans="1:17" x14ac:dyDescent="0.25">
      <c r="D15" s="142" t="s">
        <v>669</v>
      </c>
      <c r="E15" s="147" t="s">
        <v>300</v>
      </c>
      <c r="F15" s="148" t="s">
        <v>670</v>
      </c>
      <c r="G15" s="149" t="s">
        <v>670</v>
      </c>
      <c r="H15" s="149" t="s">
        <v>670</v>
      </c>
      <c r="I15" s="150" t="s">
        <v>670</v>
      </c>
      <c r="J15" s="151" t="s">
        <v>671</v>
      </c>
      <c r="K15" s="152" t="s">
        <v>671</v>
      </c>
      <c r="L15" s="152" t="s">
        <v>671</v>
      </c>
      <c r="M15" s="153" t="s">
        <v>671</v>
      </c>
      <c r="N15" s="151" t="s">
        <v>672</v>
      </c>
      <c r="O15" s="152" t="s">
        <v>672</v>
      </c>
      <c r="P15" s="152" t="s">
        <v>672</v>
      </c>
      <c r="Q15" s="153" t="s">
        <v>672</v>
      </c>
    </row>
    <row r="16" spans="1:17" x14ac:dyDescent="0.25">
      <c r="D16" s="142" t="s">
        <v>673</v>
      </c>
      <c r="E16" s="147" t="s">
        <v>303</v>
      </c>
      <c r="F16" s="154" t="s">
        <v>670</v>
      </c>
      <c r="G16" s="155" t="s">
        <v>670</v>
      </c>
      <c r="H16" s="155" t="s">
        <v>670</v>
      </c>
      <c r="I16" s="156" t="s">
        <v>670</v>
      </c>
      <c r="J16" s="157" t="s">
        <v>671</v>
      </c>
      <c r="K16" s="158" t="s">
        <v>671</v>
      </c>
      <c r="L16" s="158" t="s">
        <v>671</v>
      </c>
      <c r="M16" s="159" t="s">
        <v>671</v>
      </c>
      <c r="N16" s="157" t="s">
        <v>672</v>
      </c>
      <c r="O16" s="158" t="s">
        <v>672</v>
      </c>
      <c r="P16" s="158" t="s">
        <v>672</v>
      </c>
      <c r="Q16" s="159" t="s">
        <v>672</v>
      </c>
    </row>
    <row r="17" spans="4:17" x14ac:dyDescent="0.25">
      <c r="D17" s="142" t="s">
        <v>674</v>
      </c>
      <c r="E17" s="147" t="s">
        <v>306</v>
      </c>
      <c r="F17" s="154" t="s">
        <v>670</v>
      </c>
      <c r="G17" s="155" t="s">
        <v>670</v>
      </c>
      <c r="H17" s="155" t="s">
        <v>670</v>
      </c>
      <c r="I17" s="156" t="s">
        <v>670</v>
      </c>
      <c r="J17" s="157" t="s">
        <v>671</v>
      </c>
      <c r="K17" s="158" t="s">
        <v>671</v>
      </c>
      <c r="L17" s="158" t="s">
        <v>671</v>
      </c>
      <c r="M17" s="159" t="s">
        <v>671</v>
      </c>
      <c r="N17" s="157" t="s">
        <v>672</v>
      </c>
      <c r="O17" s="158" t="s">
        <v>672</v>
      </c>
      <c r="P17" s="158" t="s">
        <v>672</v>
      </c>
      <c r="Q17" s="159" t="s">
        <v>672</v>
      </c>
    </row>
    <row r="18" spans="4:17" x14ac:dyDescent="0.25">
      <c r="D18" s="160" t="s">
        <v>675</v>
      </c>
      <c r="E18" s="147" t="s">
        <v>309</v>
      </c>
      <c r="F18" s="161" t="s">
        <v>670</v>
      </c>
      <c r="G18" s="162" t="s">
        <v>670</v>
      </c>
      <c r="H18" s="162" t="s">
        <v>670</v>
      </c>
      <c r="I18" s="163" t="s">
        <v>670</v>
      </c>
      <c r="J18" s="161" t="s">
        <v>671</v>
      </c>
      <c r="K18" s="162" t="s">
        <v>671</v>
      </c>
      <c r="L18" s="162" t="s">
        <v>671</v>
      </c>
      <c r="M18" s="163" t="s">
        <v>671</v>
      </c>
      <c r="N18" s="161" t="s">
        <v>672</v>
      </c>
      <c r="O18" s="162" t="s">
        <v>672</v>
      </c>
      <c r="P18" s="162" t="s">
        <v>672</v>
      </c>
      <c r="Q18" s="163" t="s">
        <v>672</v>
      </c>
    </row>
    <row r="19" spans="4:17" x14ac:dyDescent="0.25">
      <c r="D19" s="142" t="s">
        <v>676</v>
      </c>
      <c r="E19" s="147" t="s">
        <v>312</v>
      </c>
      <c r="F19" s="154" t="s">
        <v>670</v>
      </c>
      <c r="G19" s="155" t="s">
        <v>670</v>
      </c>
      <c r="H19" s="155" t="s">
        <v>670</v>
      </c>
      <c r="I19" s="156" t="s">
        <v>670</v>
      </c>
      <c r="J19" s="157" t="s">
        <v>671</v>
      </c>
      <c r="K19" s="158" t="s">
        <v>671</v>
      </c>
      <c r="L19" s="158" t="s">
        <v>671</v>
      </c>
      <c r="M19" s="159" t="s">
        <v>671</v>
      </c>
      <c r="N19" s="157" t="s">
        <v>672</v>
      </c>
      <c r="O19" s="158" t="s">
        <v>672</v>
      </c>
      <c r="P19" s="158" t="s">
        <v>672</v>
      </c>
      <c r="Q19" s="159" t="s">
        <v>672</v>
      </c>
    </row>
    <row r="20" spans="4:17" x14ac:dyDescent="0.25">
      <c r="D20" s="142" t="s">
        <v>677</v>
      </c>
      <c r="E20" s="147" t="s">
        <v>315</v>
      </c>
      <c r="F20" s="154" t="s">
        <v>670</v>
      </c>
      <c r="G20" s="155" t="s">
        <v>670</v>
      </c>
      <c r="H20" s="155" t="s">
        <v>670</v>
      </c>
      <c r="I20" s="156" t="s">
        <v>670</v>
      </c>
      <c r="J20" s="157" t="s">
        <v>671</v>
      </c>
      <c r="K20" s="158" t="s">
        <v>671</v>
      </c>
      <c r="L20" s="158" t="s">
        <v>671</v>
      </c>
      <c r="M20" s="159" t="s">
        <v>671</v>
      </c>
      <c r="N20" s="157" t="s">
        <v>672</v>
      </c>
      <c r="O20" s="158" t="s">
        <v>672</v>
      </c>
      <c r="P20" s="158" t="s">
        <v>672</v>
      </c>
      <c r="Q20" s="159" t="s">
        <v>672</v>
      </c>
    </row>
    <row r="21" spans="4:17" ht="15.75" thickBot="1" x14ac:dyDescent="0.3">
      <c r="D21" s="160" t="s">
        <v>678</v>
      </c>
      <c r="E21" s="147" t="s">
        <v>319</v>
      </c>
      <c r="F21" s="164" t="s">
        <v>671</v>
      </c>
      <c r="G21" s="165" t="s">
        <v>671</v>
      </c>
      <c r="H21" s="165" t="s">
        <v>671</v>
      </c>
      <c r="I21" s="166"/>
      <c r="J21" s="164" t="s">
        <v>672</v>
      </c>
      <c r="K21" s="165" t="s">
        <v>672</v>
      </c>
      <c r="L21" s="165" t="s">
        <v>672</v>
      </c>
      <c r="M21" s="167"/>
      <c r="N21" s="168" t="s">
        <v>670</v>
      </c>
      <c r="O21" s="169" t="s">
        <v>670</v>
      </c>
      <c r="P21" s="169" t="s">
        <v>670</v>
      </c>
      <c r="Q21" s="167"/>
    </row>
    <row r="23" spans="4:17" x14ac:dyDescent="0.25">
      <c r="D23" s="170" t="s">
        <v>679</v>
      </c>
      <c r="E23" s="171"/>
    </row>
  </sheetData>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0"/>
  <sheetViews>
    <sheetView topLeftCell="A29" workbookViewId="0">
      <selection activeCell="R37" sqref="R37"/>
    </sheetView>
  </sheetViews>
  <sheetFormatPr defaultColWidth="8.85546875" defaultRowHeight="15" x14ac:dyDescent="0.25"/>
  <cols>
    <col min="1" max="1" width="15.7109375" bestFit="1" customWidth="1"/>
    <col min="2" max="2" width="39.42578125" bestFit="1" customWidth="1"/>
    <col min="3" max="3" width="13.28515625" bestFit="1" customWidth="1"/>
    <col min="4" max="4" width="12.7109375" bestFit="1" customWidth="1"/>
    <col min="5" max="5" width="11.42578125" bestFit="1" customWidth="1"/>
    <col min="6" max="6" width="10.42578125" bestFit="1" customWidth="1"/>
    <col min="7" max="7" width="11.42578125" bestFit="1" customWidth="1"/>
    <col min="8" max="8" width="11" bestFit="1" customWidth="1"/>
    <col min="9" max="9" width="15" bestFit="1" customWidth="1"/>
    <col min="10" max="10" width="11.140625" bestFit="1" customWidth="1"/>
  </cols>
  <sheetData>
    <row r="1" spans="1:2" x14ac:dyDescent="0.25">
      <c r="A1" t="s">
        <v>680</v>
      </c>
    </row>
    <row r="2" spans="1:2" x14ac:dyDescent="0.25">
      <c r="A2" t="s">
        <v>681</v>
      </c>
      <c r="B2">
        <v>5</v>
      </c>
    </row>
    <row r="3" spans="1:2" x14ac:dyDescent="0.25">
      <c r="A3" t="s">
        <v>529</v>
      </c>
      <c r="B3" s="14">
        <v>43105</v>
      </c>
    </row>
    <row r="4" spans="1:2" x14ac:dyDescent="0.25">
      <c r="A4" t="s">
        <v>682</v>
      </c>
      <c r="B4" t="s">
        <v>683</v>
      </c>
    </row>
    <row r="5" spans="1:2" x14ac:dyDescent="0.25">
      <c r="A5" t="s">
        <v>684</v>
      </c>
      <c r="B5" t="s">
        <v>685</v>
      </c>
    </row>
    <row r="6" spans="1:2" x14ac:dyDescent="0.25">
      <c r="A6" t="s">
        <v>686</v>
      </c>
      <c r="B6" t="s">
        <v>687</v>
      </c>
    </row>
    <row r="7" spans="1:2" x14ac:dyDescent="0.25">
      <c r="A7" t="s">
        <v>688</v>
      </c>
      <c r="B7" t="s">
        <v>689</v>
      </c>
    </row>
    <row r="8" spans="1:2" x14ac:dyDescent="0.25">
      <c r="A8" t="s">
        <v>690</v>
      </c>
      <c r="B8" t="s">
        <v>691</v>
      </c>
    </row>
    <row r="9" spans="1:2" x14ac:dyDescent="0.25">
      <c r="A9" t="s">
        <v>692</v>
      </c>
    </row>
    <row r="10" spans="1:2" x14ac:dyDescent="0.25">
      <c r="A10" t="s">
        <v>693</v>
      </c>
      <c r="B10" t="s">
        <v>694</v>
      </c>
    </row>
    <row r="12" spans="1:2" x14ac:dyDescent="0.25">
      <c r="A12" t="s">
        <v>695</v>
      </c>
    </row>
    <row r="13" spans="1:2" x14ac:dyDescent="0.25">
      <c r="A13">
        <v>151</v>
      </c>
    </row>
    <row r="14" spans="1:2" x14ac:dyDescent="0.25">
      <c r="A14">
        <v>151</v>
      </c>
    </row>
    <row r="16" spans="1:2" x14ac:dyDescent="0.25">
      <c r="A16" t="s">
        <v>696</v>
      </c>
    </row>
    <row r="17" spans="1:10" x14ac:dyDescent="0.25">
      <c r="A17" t="s">
        <v>697</v>
      </c>
      <c r="B17" t="s">
        <v>698</v>
      </c>
    </row>
    <row r="19" spans="1:10" x14ac:dyDescent="0.25">
      <c r="A19" t="s">
        <v>699</v>
      </c>
    </row>
    <row r="20" spans="1:10" x14ac:dyDescent="0.25">
      <c r="A20" t="s">
        <v>700</v>
      </c>
      <c r="B20" t="s">
        <v>701</v>
      </c>
      <c r="C20" t="s">
        <v>702</v>
      </c>
      <c r="D20" t="s">
        <v>703</v>
      </c>
      <c r="E20" t="s">
        <v>704</v>
      </c>
      <c r="F20" t="s">
        <v>705</v>
      </c>
      <c r="G20" t="s">
        <v>706</v>
      </c>
      <c r="H20" t="s">
        <v>707</v>
      </c>
      <c r="I20" t="s">
        <v>708</v>
      </c>
      <c r="J20" t="s">
        <v>692</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topLeftCell="A29" workbookViewId="0">
      <selection activeCell="R37" sqref="R37"/>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topLeftCell="A29" workbookViewId="0">
      <selection activeCell="R37" sqref="R37"/>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topLeftCell="A29" workbookViewId="0">
      <selection activeCell="R37" sqref="R37"/>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5C94"/>
    <pageSetUpPr fitToPage="1"/>
  </sheetPr>
  <dimension ref="A1:P29"/>
  <sheetViews>
    <sheetView topLeftCell="B10" zoomScale="70" zoomScaleNormal="70" zoomScalePageLayoutView="70" workbookViewId="0">
      <selection activeCell="J2" sqref="J2"/>
    </sheetView>
  </sheetViews>
  <sheetFormatPr defaultColWidth="8.85546875" defaultRowHeight="15" x14ac:dyDescent="0.25"/>
  <cols>
    <col min="1" max="1" width="8.7109375" style="13" customWidth="1"/>
    <col min="2" max="2" width="38" style="13" customWidth="1"/>
    <col min="3" max="3" width="12.42578125" style="13" customWidth="1"/>
    <col min="4" max="4" width="15" style="13" customWidth="1"/>
    <col min="5" max="5" width="13.7109375" style="13" customWidth="1"/>
    <col min="6" max="6" width="14.140625" style="13" customWidth="1"/>
    <col min="7" max="7" width="12.85546875" style="13" customWidth="1"/>
    <col min="8" max="8" width="12.42578125" style="13" customWidth="1"/>
    <col min="9" max="9" width="11.42578125" style="13" customWidth="1"/>
    <col min="10" max="10" width="21" style="13" customWidth="1"/>
    <col min="11" max="11" width="14.85546875" style="13" bestFit="1" customWidth="1"/>
    <col min="12" max="12" width="12" style="13" customWidth="1"/>
    <col min="13" max="13" width="8.7109375" style="13" customWidth="1"/>
    <col min="14" max="14" width="22.42578125" style="13" customWidth="1"/>
    <col min="15" max="16384" width="8.85546875" style="13"/>
  </cols>
  <sheetData>
    <row r="1" spans="1:16" ht="15.75" thickBot="1" x14ac:dyDescent="0.3">
      <c r="B1" s="42"/>
      <c r="C1" s="15" t="s">
        <v>607</v>
      </c>
      <c r="E1" s="40" t="s">
        <v>614</v>
      </c>
      <c r="F1" s="97"/>
      <c r="G1" s="41"/>
      <c r="J1" s="40" t="s">
        <v>608</v>
      </c>
      <c r="K1" s="41"/>
      <c r="N1" s="41"/>
      <c r="O1" s="41"/>
      <c r="P1" s="41"/>
    </row>
    <row r="2" spans="1:16" x14ac:dyDescent="0.25">
      <c r="B2" s="45"/>
      <c r="C2" s="15" t="s">
        <v>529</v>
      </c>
      <c r="E2" s="44" t="e">
        <f>$J$6/$B$4</f>
        <v>#VALUE!</v>
      </c>
      <c r="F2" s="3" t="s">
        <v>709</v>
      </c>
      <c r="J2" s="43">
        <f>COUNTA(B10:$B$4899)</f>
        <v>20</v>
      </c>
      <c r="K2" s="3" t="s">
        <v>611</v>
      </c>
    </row>
    <row r="3" spans="1:16" x14ac:dyDescent="0.25">
      <c r="B3" s="96" t="str">
        <f>'Critical Info &amp; Checklist'!G11&amp;"_"&amp;COUNT(A10:A329)&amp;"plex_pool2_"&amp;VLOOKUP(B10,'New Data Sheet'!B3:C386,2,FALSE)</f>
        <v>_0plex_pool2_</v>
      </c>
      <c r="C3" s="15" t="s">
        <v>616</v>
      </c>
      <c r="D3" s="12"/>
      <c r="E3" s="46" t="e">
        <f>$B$5/$E$2</f>
        <v>#VALUE!</v>
      </c>
      <c r="F3" s="3" t="s">
        <v>621</v>
      </c>
      <c r="J3" s="46" t="e">
        <f>SUM(E10:$E$4868)</f>
        <v>#VALUE!</v>
      </c>
      <c r="K3" s="3" t="s">
        <v>710</v>
      </c>
    </row>
    <row r="4" spans="1:16" ht="15.75" thickBot="1" x14ac:dyDescent="0.3">
      <c r="B4" s="47">
        <v>5</v>
      </c>
      <c r="C4" s="15" t="s">
        <v>619</v>
      </c>
      <c r="E4" s="48" t="e">
        <f>B5-E3</f>
        <v>#VALUE!</v>
      </c>
      <c r="F4" s="3" t="s">
        <v>624</v>
      </c>
      <c r="J4" s="46" t="e">
        <f>SUM($I$10:$I$4841)</f>
        <v>#VALUE!</v>
      </c>
      <c r="K4" s="3" t="s">
        <v>617</v>
      </c>
    </row>
    <row r="5" spans="1:16" ht="15.75" thickBot="1" x14ac:dyDescent="0.3">
      <c r="B5" s="47">
        <v>120</v>
      </c>
      <c r="C5" s="15" t="s">
        <v>623</v>
      </c>
      <c r="E5" s="40" t="s">
        <v>628</v>
      </c>
      <c r="F5" s="97"/>
      <c r="J5" s="46" t="e">
        <f>SUM($A$10:$A$4900)</f>
        <v>#VALUE!</v>
      </c>
      <c r="K5" s="3" t="s">
        <v>620</v>
      </c>
    </row>
    <row r="6" spans="1:16" ht="15.75" thickBot="1" x14ac:dyDescent="0.3">
      <c r="B6" s="47">
        <v>100000</v>
      </c>
      <c r="C6" s="15" t="s">
        <v>711</v>
      </c>
      <c r="E6" s="49" t="e">
        <f>IF(J6&lt;B4,"Target molarity below top stock molarity!","Molarity OK")</f>
        <v>#VALUE!</v>
      </c>
      <c r="F6" s="50"/>
      <c r="G6" s="51"/>
      <c r="J6" s="48" t="e">
        <f>J4/J5</f>
        <v>#VALUE!</v>
      </c>
      <c r="K6" s="3" t="s">
        <v>581</v>
      </c>
    </row>
    <row r="7" spans="1:16" ht="15.75" thickBot="1" x14ac:dyDescent="0.3">
      <c r="B7" s="52">
        <v>10000</v>
      </c>
      <c r="C7" s="15" t="s">
        <v>712</v>
      </c>
      <c r="E7" s="53" t="e">
        <f>IF(E3&gt;J5,"Insufficient top stock volume!","Volume OK")</f>
        <v>#VALUE!</v>
      </c>
      <c r="F7" s="54"/>
      <c r="G7" s="55"/>
      <c r="N7" s="41"/>
      <c r="O7" s="41"/>
    </row>
    <row r="8" spans="1:16" s="2" customFormat="1" x14ac:dyDescent="0.25">
      <c r="I8" s="57" t="s">
        <v>713</v>
      </c>
    </row>
    <row r="9" spans="1:16" ht="45.75" thickBot="1" x14ac:dyDescent="0.3">
      <c r="A9" s="87" t="s">
        <v>637</v>
      </c>
      <c r="B9" s="87" t="s">
        <v>239</v>
      </c>
      <c r="C9" s="87" t="s">
        <v>548</v>
      </c>
      <c r="D9" s="87" t="s">
        <v>714</v>
      </c>
      <c r="E9" s="87" t="s">
        <v>715</v>
      </c>
      <c r="F9" s="87" t="s">
        <v>586</v>
      </c>
      <c r="G9" s="87" t="s">
        <v>716</v>
      </c>
      <c r="H9" s="87" t="s">
        <v>640</v>
      </c>
      <c r="I9" s="87" t="s">
        <v>641</v>
      </c>
      <c r="J9" s="87" t="s">
        <v>642</v>
      </c>
    </row>
    <row r="10" spans="1:16" ht="15.75" x14ac:dyDescent="0.25">
      <c r="A10" s="451" t="e">
        <f>H10*$B$7*10^6/F10</f>
        <v>#VALUE!</v>
      </c>
      <c r="B10" s="86" t="str">
        <f>'New Data Sheet'!B3</f>
        <v/>
      </c>
      <c r="C10" s="452">
        <f>IF(ISNUMBER('New Data Sheet'!#REF!),'New Data Sheet'!#REF!,1)</f>
        <v>1</v>
      </c>
      <c r="D10" s="453" t="e">
        <f>IF(ISNUMBER('New Data Sheet'!#REF!),'New Data Sheet'!#REF!+'New Data Sheet'!#REF!-'New Data Sheet'!#REF!*'New Data Sheet'!#REF!,'New Data Sheet'!CE3-1-'New Data Sheet'!CL3*'New Data Sheet'!CM3)-Pooling_Pool1!B14</f>
        <v>#VALUE!</v>
      </c>
      <c r="E10" s="454" t="e">
        <f>IF(-'New Data Sheet'!DV3&lt;$B$6,$B$6,-'New Data Sheet'!DV3)</f>
        <v>#VALUE!</v>
      </c>
      <c r="F10" s="454" t="str">
        <f>'New Data Sheet'!DW3</f>
        <v/>
      </c>
      <c r="G10" s="453" t="str">
        <f>IF(ISNUMBER('New Data Sheet'!#REF!),'New Data Sheet'!#REF!,'New Data Sheet'!DR3)</f>
        <v/>
      </c>
      <c r="H10" s="98" t="e">
        <f t="shared" ref="H10:H29" si="0">E10/$J$3</f>
        <v>#VALUE!</v>
      </c>
      <c r="I10" s="85" t="e">
        <f t="shared" ref="I10:I29" si="1">G10*A10</f>
        <v>#VALUE!</v>
      </c>
      <c r="J10" s="88" t="e">
        <f t="shared" ref="J10:J29" si="2">IF(A10&lt;0.5,"Low pipetting volume",IF(A10&gt;(D10/2),"Consuming &gt;50% of sample","OK"))</f>
        <v>#VALUE!</v>
      </c>
    </row>
    <row r="11" spans="1:16" ht="15.75" x14ac:dyDescent="0.25">
      <c r="A11" s="455" t="e">
        <f t="shared" ref="A11:A29" si="3">H11*$B$7*10^6/F11</f>
        <v>#VALUE!</v>
      </c>
      <c r="B11" s="56" t="str">
        <f>'New Data Sheet'!B4</f>
        <v/>
      </c>
      <c r="C11" s="447">
        <f>IF(ISNUMBER('New Data Sheet'!#REF!),'New Data Sheet'!#REF!,1)</f>
        <v>1</v>
      </c>
      <c r="D11" s="448" t="e">
        <f>IF(ISNUMBER('New Data Sheet'!#REF!),'New Data Sheet'!#REF!+'New Data Sheet'!#REF!-'New Data Sheet'!#REF!*'New Data Sheet'!#REF!,'New Data Sheet'!CE4-1-'New Data Sheet'!CL4*'New Data Sheet'!CM4)-Pooling_Pool1!B15</f>
        <v>#VALUE!</v>
      </c>
      <c r="E11" s="456" t="e">
        <f>IF(-'New Data Sheet'!DV4&lt;$B$6,$B$6,-'New Data Sheet'!DV4)</f>
        <v>#VALUE!</v>
      </c>
      <c r="F11" s="456" t="str">
        <f>'New Data Sheet'!DW4</f>
        <v/>
      </c>
      <c r="G11" s="448" t="str">
        <f>IF(ISNUMBER('New Data Sheet'!#REF!),'New Data Sheet'!#REF!,'New Data Sheet'!DR4)</f>
        <v/>
      </c>
      <c r="H11" s="99" t="e">
        <f t="shared" si="0"/>
        <v>#VALUE!</v>
      </c>
      <c r="I11" s="81" t="e">
        <f t="shared" si="1"/>
        <v>#VALUE!</v>
      </c>
      <c r="J11" s="89" t="e">
        <f t="shared" si="2"/>
        <v>#VALUE!</v>
      </c>
    </row>
    <row r="12" spans="1:16" ht="15.75" x14ac:dyDescent="0.25">
      <c r="A12" s="455" t="e">
        <f t="shared" si="3"/>
        <v>#VALUE!</v>
      </c>
      <c r="B12" s="56" t="str">
        <f>'New Data Sheet'!B5</f>
        <v/>
      </c>
      <c r="C12" s="447">
        <f>IF(ISNUMBER('New Data Sheet'!#REF!),'New Data Sheet'!#REF!,1)</f>
        <v>1</v>
      </c>
      <c r="D12" s="448" t="e">
        <f>IF(ISNUMBER('New Data Sheet'!#REF!),'New Data Sheet'!#REF!+'New Data Sheet'!#REF!-'New Data Sheet'!#REF!*'New Data Sheet'!#REF!,'New Data Sheet'!CE5-1-'New Data Sheet'!CL5*'New Data Sheet'!CM5)-Pooling_Pool1!B16</f>
        <v>#VALUE!</v>
      </c>
      <c r="E12" s="456" t="e">
        <f>IF(-'New Data Sheet'!DV5&lt;$B$6,$B$6,-'New Data Sheet'!DV5)</f>
        <v>#VALUE!</v>
      </c>
      <c r="F12" s="456" t="str">
        <f>'New Data Sheet'!DW5</f>
        <v/>
      </c>
      <c r="G12" s="448" t="str">
        <f>IF(ISNUMBER('New Data Sheet'!#REF!),'New Data Sheet'!#REF!,'New Data Sheet'!DR5)</f>
        <v/>
      </c>
      <c r="H12" s="99" t="e">
        <f t="shared" si="0"/>
        <v>#VALUE!</v>
      </c>
      <c r="I12" s="81" t="e">
        <f t="shared" si="1"/>
        <v>#VALUE!</v>
      </c>
      <c r="J12" s="89" t="e">
        <f t="shared" si="2"/>
        <v>#VALUE!</v>
      </c>
    </row>
    <row r="13" spans="1:16" ht="16.5" thickBot="1" x14ac:dyDescent="0.3">
      <c r="A13" s="457" t="e">
        <f t="shared" si="3"/>
        <v>#VALUE!</v>
      </c>
      <c r="B13" s="84" t="str">
        <f>'New Data Sheet'!B6</f>
        <v/>
      </c>
      <c r="C13" s="449">
        <f>IF(ISNUMBER('New Data Sheet'!#REF!),'New Data Sheet'!#REF!,1)</f>
        <v>1</v>
      </c>
      <c r="D13" s="450" t="e">
        <f>IF(ISNUMBER('New Data Sheet'!#REF!),'New Data Sheet'!#REF!+'New Data Sheet'!#REF!-'New Data Sheet'!#REF!*'New Data Sheet'!#REF!,'New Data Sheet'!CE6-1-'New Data Sheet'!CL6*'New Data Sheet'!CM6)-Pooling_Pool1!B17</f>
        <v>#VALUE!</v>
      </c>
      <c r="E13" s="458" t="e">
        <f>IF(-'New Data Sheet'!DV6&lt;$B$6,$B$6,-'New Data Sheet'!DV6)</f>
        <v>#VALUE!</v>
      </c>
      <c r="F13" s="458" t="str">
        <f>'New Data Sheet'!DW6</f>
        <v/>
      </c>
      <c r="G13" s="450" t="str">
        <f>IF(ISNUMBER('New Data Sheet'!#REF!),'New Data Sheet'!#REF!,'New Data Sheet'!DR6)</f>
        <v/>
      </c>
      <c r="H13" s="100" t="e">
        <f t="shared" si="0"/>
        <v>#VALUE!</v>
      </c>
      <c r="I13" s="83" t="e">
        <f t="shared" si="1"/>
        <v>#VALUE!</v>
      </c>
      <c r="J13" s="90" t="e">
        <f t="shared" si="2"/>
        <v>#VALUE!</v>
      </c>
    </row>
    <row r="14" spans="1:16" ht="15.75" x14ac:dyDescent="0.25">
      <c r="A14" s="451" t="e">
        <f t="shared" si="3"/>
        <v>#VALUE!</v>
      </c>
      <c r="B14" s="86" t="str">
        <f>'New Data Sheet'!B7</f>
        <v/>
      </c>
      <c r="C14" s="452">
        <f>IF(ISNUMBER('New Data Sheet'!#REF!),'New Data Sheet'!#REF!,1)</f>
        <v>1</v>
      </c>
      <c r="D14" s="453" t="e">
        <f>IF(ISNUMBER('New Data Sheet'!#REF!),'New Data Sheet'!#REF!+'New Data Sheet'!#REF!-'New Data Sheet'!#REF!*'New Data Sheet'!#REF!,'New Data Sheet'!CE7-1-'New Data Sheet'!CL7*'New Data Sheet'!CM7)-Pooling_Pool1!B18</f>
        <v>#VALUE!</v>
      </c>
      <c r="E14" s="454" t="e">
        <f>IF(-'New Data Sheet'!DV7&lt;$B$6,$B$6,-'New Data Sheet'!DV7)</f>
        <v>#VALUE!</v>
      </c>
      <c r="F14" s="454" t="str">
        <f>'New Data Sheet'!DW7</f>
        <v/>
      </c>
      <c r="G14" s="453" t="str">
        <f>IF(ISNUMBER('New Data Sheet'!#REF!),'New Data Sheet'!#REF!,'New Data Sheet'!DR7)</f>
        <v/>
      </c>
      <c r="H14" s="98" t="e">
        <f t="shared" si="0"/>
        <v>#VALUE!</v>
      </c>
      <c r="I14" s="85" t="e">
        <f t="shared" si="1"/>
        <v>#VALUE!</v>
      </c>
      <c r="J14" s="88" t="e">
        <f t="shared" si="2"/>
        <v>#VALUE!</v>
      </c>
    </row>
    <row r="15" spans="1:16" ht="15.75" x14ac:dyDescent="0.25">
      <c r="A15" s="455" t="e">
        <f t="shared" si="3"/>
        <v>#VALUE!</v>
      </c>
      <c r="B15" s="56" t="str">
        <f>'New Data Sheet'!B8</f>
        <v/>
      </c>
      <c r="C15" s="447">
        <f>IF(ISNUMBER('New Data Sheet'!#REF!),'New Data Sheet'!#REF!,1)</f>
        <v>1</v>
      </c>
      <c r="D15" s="448" t="e">
        <f>IF(ISNUMBER('New Data Sheet'!#REF!),'New Data Sheet'!#REF!+'New Data Sheet'!#REF!-'New Data Sheet'!#REF!*'New Data Sheet'!#REF!,'New Data Sheet'!CE8-1-'New Data Sheet'!CL8*'New Data Sheet'!CM8)-Pooling_Pool1!B19</f>
        <v>#VALUE!</v>
      </c>
      <c r="E15" s="456" t="e">
        <f>IF(-'New Data Sheet'!DV8&lt;$B$6,$B$6,-'New Data Sheet'!DV8)</f>
        <v>#VALUE!</v>
      </c>
      <c r="F15" s="456" t="str">
        <f>'New Data Sheet'!DW8</f>
        <v/>
      </c>
      <c r="G15" s="448" t="str">
        <f>IF(ISNUMBER('New Data Sheet'!#REF!),'New Data Sheet'!#REF!,'New Data Sheet'!DR8)</f>
        <v/>
      </c>
      <c r="H15" s="99" t="e">
        <f t="shared" si="0"/>
        <v>#VALUE!</v>
      </c>
      <c r="I15" s="81" t="e">
        <f t="shared" si="1"/>
        <v>#VALUE!</v>
      </c>
      <c r="J15" s="89" t="e">
        <f t="shared" si="2"/>
        <v>#VALUE!</v>
      </c>
    </row>
    <row r="16" spans="1:16" ht="15.75" x14ac:dyDescent="0.25">
      <c r="A16" s="455" t="e">
        <f t="shared" si="3"/>
        <v>#VALUE!</v>
      </c>
      <c r="B16" s="56" t="str">
        <f>'New Data Sheet'!B9</f>
        <v/>
      </c>
      <c r="C16" s="447">
        <f>IF(ISNUMBER('New Data Sheet'!#REF!),'New Data Sheet'!#REF!,1)</f>
        <v>1</v>
      </c>
      <c r="D16" s="448" t="e">
        <f>IF(ISNUMBER('New Data Sheet'!#REF!),'New Data Sheet'!#REF!+'New Data Sheet'!#REF!-'New Data Sheet'!#REF!*'New Data Sheet'!#REF!,'New Data Sheet'!CE9-1-'New Data Sheet'!CL9*'New Data Sheet'!CM9)-Pooling_Pool1!B20</f>
        <v>#VALUE!</v>
      </c>
      <c r="E16" s="456" t="e">
        <f>IF(-'New Data Sheet'!DV9&lt;$B$6,$B$6,-'New Data Sheet'!DV9)</f>
        <v>#VALUE!</v>
      </c>
      <c r="F16" s="456" t="str">
        <f>'New Data Sheet'!DW9</f>
        <v/>
      </c>
      <c r="G16" s="448" t="str">
        <f>IF(ISNUMBER('New Data Sheet'!#REF!),'New Data Sheet'!#REF!,'New Data Sheet'!DR9)</f>
        <v/>
      </c>
      <c r="H16" s="99" t="e">
        <f t="shared" si="0"/>
        <v>#VALUE!</v>
      </c>
      <c r="I16" s="81" t="e">
        <f t="shared" si="1"/>
        <v>#VALUE!</v>
      </c>
      <c r="J16" s="89" t="e">
        <f t="shared" si="2"/>
        <v>#VALUE!</v>
      </c>
    </row>
    <row r="17" spans="1:10" ht="16.5" thickBot="1" x14ac:dyDescent="0.3">
      <c r="A17" s="457" t="e">
        <f t="shared" si="3"/>
        <v>#VALUE!</v>
      </c>
      <c r="B17" s="84" t="str">
        <f>'New Data Sheet'!B10</f>
        <v/>
      </c>
      <c r="C17" s="449">
        <f>IF(ISNUMBER('New Data Sheet'!#REF!),'New Data Sheet'!#REF!,1)</f>
        <v>1</v>
      </c>
      <c r="D17" s="450" t="e">
        <f>IF(ISNUMBER('New Data Sheet'!#REF!),'New Data Sheet'!#REF!+'New Data Sheet'!#REF!-'New Data Sheet'!#REF!*'New Data Sheet'!#REF!,'New Data Sheet'!CE10-1-'New Data Sheet'!CL10*'New Data Sheet'!CM10)-Pooling_Pool1!B21</f>
        <v>#VALUE!</v>
      </c>
      <c r="E17" s="458" t="e">
        <f>IF(-'New Data Sheet'!DV10&lt;$B$6,$B$6,-'New Data Sheet'!DV10)</f>
        <v>#VALUE!</v>
      </c>
      <c r="F17" s="458" t="str">
        <f>'New Data Sheet'!DW10</f>
        <v/>
      </c>
      <c r="G17" s="450" t="str">
        <f>IF(ISNUMBER('New Data Sheet'!#REF!),'New Data Sheet'!#REF!,'New Data Sheet'!DR10)</f>
        <v/>
      </c>
      <c r="H17" s="100" t="e">
        <f t="shared" si="0"/>
        <v>#VALUE!</v>
      </c>
      <c r="I17" s="83" t="e">
        <f t="shared" si="1"/>
        <v>#VALUE!</v>
      </c>
      <c r="J17" s="90" t="e">
        <f t="shared" si="2"/>
        <v>#VALUE!</v>
      </c>
    </row>
    <row r="18" spans="1:10" ht="15.75" x14ac:dyDescent="0.25">
      <c r="A18" s="451" t="e">
        <f t="shared" si="3"/>
        <v>#VALUE!</v>
      </c>
      <c r="B18" s="86" t="str">
        <f>'New Data Sheet'!B11</f>
        <v/>
      </c>
      <c r="C18" s="452">
        <f>IF(ISNUMBER('New Data Sheet'!#REF!),'New Data Sheet'!#REF!,1)</f>
        <v>1</v>
      </c>
      <c r="D18" s="453" t="e">
        <f>IF(ISNUMBER('New Data Sheet'!#REF!),'New Data Sheet'!#REF!+'New Data Sheet'!#REF!-'New Data Sheet'!#REF!*'New Data Sheet'!#REF!,'New Data Sheet'!CE11-1-'New Data Sheet'!CL11*'New Data Sheet'!CM11)-Pooling_Pool1!B22</f>
        <v>#VALUE!</v>
      </c>
      <c r="E18" s="454" t="e">
        <f>IF(-'New Data Sheet'!DV11&lt;$B$6,$B$6,-'New Data Sheet'!DV11)</f>
        <v>#VALUE!</v>
      </c>
      <c r="F18" s="454" t="str">
        <f>'New Data Sheet'!DW11</f>
        <v/>
      </c>
      <c r="G18" s="453" t="str">
        <f>IF(ISNUMBER('New Data Sheet'!#REF!),'New Data Sheet'!#REF!,'New Data Sheet'!DR11)</f>
        <v/>
      </c>
      <c r="H18" s="98" t="e">
        <f t="shared" si="0"/>
        <v>#VALUE!</v>
      </c>
      <c r="I18" s="85" t="e">
        <f t="shared" si="1"/>
        <v>#VALUE!</v>
      </c>
      <c r="J18" s="88" t="e">
        <f t="shared" si="2"/>
        <v>#VALUE!</v>
      </c>
    </row>
    <row r="19" spans="1:10" ht="15.75" x14ac:dyDescent="0.25">
      <c r="A19" s="455" t="e">
        <f t="shared" si="3"/>
        <v>#VALUE!</v>
      </c>
      <c r="B19" s="56" t="str">
        <f>'New Data Sheet'!B12</f>
        <v/>
      </c>
      <c r="C19" s="447">
        <f>IF(ISNUMBER('New Data Sheet'!#REF!),'New Data Sheet'!#REF!,1)</f>
        <v>1</v>
      </c>
      <c r="D19" s="448" t="e">
        <f>IF(ISNUMBER('New Data Sheet'!#REF!),'New Data Sheet'!#REF!+'New Data Sheet'!#REF!-'New Data Sheet'!#REF!*'New Data Sheet'!#REF!,'New Data Sheet'!CE12-1-'New Data Sheet'!CL12*'New Data Sheet'!CM12)-Pooling_Pool1!B23</f>
        <v>#VALUE!</v>
      </c>
      <c r="E19" s="456" t="e">
        <f>IF(-'New Data Sheet'!DV12&lt;$B$6,$B$6,-'New Data Sheet'!DV12)</f>
        <v>#VALUE!</v>
      </c>
      <c r="F19" s="456" t="str">
        <f>'New Data Sheet'!DW12</f>
        <v/>
      </c>
      <c r="G19" s="448" t="str">
        <f>IF(ISNUMBER('New Data Sheet'!#REF!),'New Data Sheet'!#REF!,'New Data Sheet'!DR12)</f>
        <v/>
      </c>
      <c r="H19" s="99" t="e">
        <f t="shared" si="0"/>
        <v>#VALUE!</v>
      </c>
      <c r="I19" s="81" t="e">
        <f t="shared" si="1"/>
        <v>#VALUE!</v>
      </c>
      <c r="J19" s="89" t="e">
        <f t="shared" si="2"/>
        <v>#VALUE!</v>
      </c>
    </row>
    <row r="20" spans="1:10" ht="15.75" x14ac:dyDescent="0.25">
      <c r="A20" s="455" t="e">
        <f t="shared" si="3"/>
        <v>#VALUE!</v>
      </c>
      <c r="B20" s="56" t="str">
        <f>'New Data Sheet'!B13</f>
        <v/>
      </c>
      <c r="C20" s="447">
        <f>IF(ISNUMBER('New Data Sheet'!#REF!),'New Data Sheet'!#REF!,1)</f>
        <v>1</v>
      </c>
      <c r="D20" s="448" t="e">
        <f>IF(ISNUMBER('New Data Sheet'!#REF!),'New Data Sheet'!#REF!+'New Data Sheet'!#REF!-'New Data Sheet'!#REF!*'New Data Sheet'!#REF!,'New Data Sheet'!CE13-1-'New Data Sheet'!CL13*'New Data Sheet'!CM13)-Pooling_Pool1!B24</f>
        <v>#VALUE!</v>
      </c>
      <c r="E20" s="456" t="e">
        <f>IF(-'New Data Sheet'!DV13&lt;$B$6,$B$6,-'New Data Sheet'!DV13)</f>
        <v>#VALUE!</v>
      </c>
      <c r="F20" s="456" t="str">
        <f>'New Data Sheet'!DW13</f>
        <v/>
      </c>
      <c r="G20" s="448" t="str">
        <f>IF(ISNUMBER('New Data Sheet'!#REF!),'New Data Sheet'!#REF!,'New Data Sheet'!DR13)</f>
        <v/>
      </c>
      <c r="H20" s="99" t="e">
        <f t="shared" si="0"/>
        <v>#VALUE!</v>
      </c>
      <c r="I20" s="81" t="e">
        <f t="shared" si="1"/>
        <v>#VALUE!</v>
      </c>
      <c r="J20" s="89" t="e">
        <f t="shared" si="2"/>
        <v>#VALUE!</v>
      </c>
    </row>
    <row r="21" spans="1:10" ht="16.5" thickBot="1" x14ac:dyDescent="0.3">
      <c r="A21" s="457" t="e">
        <f t="shared" si="3"/>
        <v>#VALUE!</v>
      </c>
      <c r="B21" s="84" t="str">
        <f>'New Data Sheet'!B14</f>
        <v/>
      </c>
      <c r="C21" s="449">
        <f>IF(ISNUMBER('New Data Sheet'!#REF!),'New Data Sheet'!#REF!,1)</f>
        <v>1</v>
      </c>
      <c r="D21" s="450" t="e">
        <f>IF(ISNUMBER('New Data Sheet'!#REF!),'New Data Sheet'!#REF!+'New Data Sheet'!#REF!-'New Data Sheet'!#REF!*'New Data Sheet'!#REF!,'New Data Sheet'!CE14-1-'New Data Sheet'!CL14*'New Data Sheet'!CM14)-Pooling_Pool1!B25</f>
        <v>#VALUE!</v>
      </c>
      <c r="E21" s="458" t="e">
        <f>IF(-'New Data Sheet'!DV14&lt;$B$6,$B$6,-'New Data Sheet'!DV14)</f>
        <v>#VALUE!</v>
      </c>
      <c r="F21" s="458" t="str">
        <f>'New Data Sheet'!DW14</f>
        <v/>
      </c>
      <c r="G21" s="450" t="str">
        <f>IF(ISNUMBER('New Data Sheet'!#REF!),'New Data Sheet'!#REF!,'New Data Sheet'!DR14)</f>
        <v/>
      </c>
      <c r="H21" s="100" t="e">
        <f t="shared" si="0"/>
        <v>#VALUE!</v>
      </c>
      <c r="I21" s="83" t="e">
        <f t="shared" si="1"/>
        <v>#VALUE!</v>
      </c>
      <c r="J21" s="90" t="e">
        <f t="shared" si="2"/>
        <v>#VALUE!</v>
      </c>
    </row>
    <row r="22" spans="1:10" ht="15.75" x14ac:dyDescent="0.25">
      <c r="A22" s="451" t="e">
        <f t="shared" si="3"/>
        <v>#VALUE!</v>
      </c>
      <c r="B22" s="86" t="str">
        <f>'New Data Sheet'!B15</f>
        <v/>
      </c>
      <c r="C22" s="452">
        <f>IF(ISNUMBER('New Data Sheet'!#REF!),'New Data Sheet'!#REF!,1)</f>
        <v>1</v>
      </c>
      <c r="D22" s="453" t="e">
        <f>IF(ISNUMBER('New Data Sheet'!#REF!),'New Data Sheet'!#REF!+'New Data Sheet'!#REF!-'New Data Sheet'!#REF!*'New Data Sheet'!#REF!,'New Data Sheet'!CE15-1-'New Data Sheet'!CL15*'New Data Sheet'!CM15)-Pooling_Pool1!B26</f>
        <v>#VALUE!</v>
      </c>
      <c r="E22" s="454" t="e">
        <f>IF(-'New Data Sheet'!DV15&lt;$B$6,$B$6,-'New Data Sheet'!DV15)</f>
        <v>#VALUE!</v>
      </c>
      <c r="F22" s="454" t="str">
        <f>'New Data Sheet'!DW15</f>
        <v/>
      </c>
      <c r="G22" s="453" t="str">
        <f>IF(ISNUMBER('New Data Sheet'!#REF!),'New Data Sheet'!#REF!,'New Data Sheet'!DR15)</f>
        <v/>
      </c>
      <c r="H22" s="98" t="e">
        <f t="shared" si="0"/>
        <v>#VALUE!</v>
      </c>
      <c r="I22" s="85" t="e">
        <f t="shared" si="1"/>
        <v>#VALUE!</v>
      </c>
      <c r="J22" s="88" t="e">
        <f t="shared" si="2"/>
        <v>#VALUE!</v>
      </c>
    </row>
    <row r="23" spans="1:10" ht="15.75" x14ac:dyDescent="0.25">
      <c r="A23" s="455" t="e">
        <f t="shared" si="3"/>
        <v>#VALUE!</v>
      </c>
      <c r="B23" s="56" t="str">
        <f>'New Data Sheet'!B16</f>
        <v/>
      </c>
      <c r="C23" s="447">
        <f>IF(ISNUMBER('New Data Sheet'!#REF!),'New Data Sheet'!#REF!,1)</f>
        <v>1</v>
      </c>
      <c r="D23" s="448" t="e">
        <f>IF(ISNUMBER('New Data Sheet'!#REF!),'New Data Sheet'!#REF!+'New Data Sheet'!#REF!-'New Data Sheet'!#REF!*'New Data Sheet'!#REF!,'New Data Sheet'!CE16-1-'New Data Sheet'!CL16*'New Data Sheet'!CM16)-Pooling_Pool1!B27</f>
        <v>#VALUE!</v>
      </c>
      <c r="E23" s="456" t="e">
        <f>IF(-'New Data Sheet'!DV16&lt;$B$6,$B$6,-'New Data Sheet'!DV16)</f>
        <v>#VALUE!</v>
      </c>
      <c r="F23" s="456" t="str">
        <f>'New Data Sheet'!DW16</f>
        <v/>
      </c>
      <c r="G23" s="448" t="str">
        <f>IF(ISNUMBER('New Data Sheet'!#REF!),'New Data Sheet'!#REF!,'New Data Sheet'!DR16)</f>
        <v/>
      </c>
      <c r="H23" s="99" t="e">
        <f t="shared" si="0"/>
        <v>#VALUE!</v>
      </c>
      <c r="I23" s="81" t="e">
        <f t="shared" si="1"/>
        <v>#VALUE!</v>
      </c>
      <c r="J23" s="89" t="e">
        <f t="shared" si="2"/>
        <v>#VALUE!</v>
      </c>
    </row>
    <row r="24" spans="1:10" ht="15.75" x14ac:dyDescent="0.25">
      <c r="A24" s="455" t="e">
        <f t="shared" si="3"/>
        <v>#VALUE!</v>
      </c>
      <c r="B24" s="56" t="str">
        <f>'New Data Sheet'!B17</f>
        <v/>
      </c>
      <c r="C24" s="447">
        <f>IF(ISNUMBER('New Data Sheet'!#REF!),'New Data Sheet'!#REF!,1)</f>
        <v>1</v>
      </c>
      <c r="D24" s="448" t="e">
        <f>IF(ISNUMBER('New Data Sheet'!#REF!),'New Data Sheet'!#REF!+'New Data Sheet'!#REF!-'New Data Sheet'!#REF!*'New Data Sheet'!#REF!,'New Data Sheet'!CE17-1-'New Data Sheet'!CL17*'New Data Sheet'!CM17)-Pooling_Pool1!B28</f>
        <v>#VALUE!</v>
      </c>
      <c r="E24" s="456" t="e">
        <f>IF(-'New Data Sheet'!DV17&lt;$B$6,$B$6,-'New Data Sheet'!DV17)</f>
        <v>#VALUE!</v>
      </c>
      <c r="F24" s="456" t="str">
        <f>'New Data Sheet'!DW17</f>
        <v/>
      </c>
      <c r="G24" s="448" t="str">
        <f>IF(ISNUMBER('New Data Sheet'!#REF!),'New Data Sheet'!#REF!,'New Data Sheet'!DR17)</f>
        <v/>
      </c>
      <c r="H24" s="99" t="e">
        <f t="shared" si="0"/>
        <v>#VALUE!</v>
      </c>
      <c r="I24" s="81" t="e">
        <f t="shared" si="1"/>
        <v>#VALUE!</v>
      </c>
      <c r="J24" s="89" t="e">
        <f t="shared" si="2"/>
        <v>#VALUE!</v>
      </c>
    </row>
    <row r="25" spans="1:10" ht="16.5" thickBot="1" x14ac:dyDescent="0.3">
      <c r="A25" s="457" t="e">
        <f t="shared" si="3"/>
        <v>#VALUE!</v>
      </c>
      <c r="B25" s="84" t="str">
        <f>'New Data Sheet'!B18</f>
        <v/>
      </c>
      <c r="C25" s="449">
        <f>IF(ISNUMBER('New Data Sheet'!#REF!),'New Data Sheet'!#REF!,1)</f>
        <v>1</v>
      </c>
      <c r="D25" s="450" t="e">
        <f>IF(ISNUMBER('New Data Sheet'!#REF!),'New Data Sheet'!#REF!+'New Data Sheet'!#REF!-'New Data Sheet'!#REF!*'New Data Sheet'!#REF!,'New Data Sheet'!CE18-1-'New Data Sheet'!CL18*'New Data Sheet'!CM18)-Pooling_Pool1!B29</f>
        <v>#VALUE!</v>
      </c>
      <c r="E25" s="458" t="e">
        <f>IF(-'New Data Sheet'!DV18&lt;$B$6,$B$6,-'New Data Sheet'!DV18)</f>
        <v>#VALUE!</v>
      </c>
      <c r="F25" s="458" t="str">
        <f>'New Data Sheet'!DW18</f>
        <v/>
      </c>
      <c r="G25" s="450" t="str">
        <f>IF(ISNUMBER('New Data Sheet'!#REF!),'New Data Sheet'!#REF!,'New Data Sheet'!DR18)</f>
        <v/>
      </c>
      <c r="H25" s="100" t="e">
        <f t="shared" si="0"/>
        <v>#VALUE!</v>
      </c>
      <c r="I25" s="83" t="e">
        <f t="shared" si="1"/>
        <v>#VALUE!</v>
      </c>
      <c r="J25" s="90" t="e">
        <f t="shared" si="2"/>
        <v>#VALUE!</v>
      </c>
    </row>
    <row r="26" spans="1:10" ht="15.75" x14ac:dyDescent="0.25">
      <c r="A26" s="451" t="e">
        <f t="shared" si="3"/>
        <v>#VALUE!</v>
      </c>
      <c r="B26" s="86" t="str">
        <f>'New Data Sheet'!B19</f>
        <v/>
      </c>
      <c r="C26" s="452">
        <f>IF(ISNUMBER('New Data Sheet'!#REF!),'New Data Sheet'!#REF!,1)</f>
        <v>1</v>
      </c>
      <c r="D26" s="453" t="e">
        <f>IF(ISNUMBER('New Data Sheet'!#REF!),'New Data Sheet'!#REF!+'New Data Sheet'!#REF!-'New Data Sheet'!#REF!*'New Data Sheet'!#REF!,'Supplementary Data'!P2-1-'Supplementary Data'!AF2*'Supplementary Data'!AG2)-Pooling_Pool1!B30</f>
        <v>#VALUE!</v>
      </c>
      <c r="E26" s="454" t="e">
        <f>IF(-'New Data Sheet'!DV19&lt;$B$6,$B$6,-'New Data Sheet'!DV19)</f>
        <v>#VALUE!</v>
      </c>
      <c r="F26" s="454" t="str">
        <f>'New Data Sheet'!DW19</f>
        <v/>
      </c>
      <c r="G26" s="453" t="str">
        <f>IF(ISNUMBER('New Data Sheet'!#REF!),'New Data Sheet'!#REF!,'New Data Sheet'!DR19)</f>
        <v/>
      </c>
      <c r="H26" s="98" t="e">
        <f t="shared" si="0"/>
        <v>#VALUE!</v>
      </c>
      <c r="I26" s="85" t="e">
        <f t="shared" si="1"/>
        <v>#VALUE!</v>
      </c>
      <c r="J26" s="88" t="e">
        <f t="shared" si="2"/>
        <v>#VALUE!</v>
      </c>
    </row>
    <row r="27" spans="1:10" ht="15.75" x14ac:dyDescent="0.25">
      <c r="A27" s="455" t="e">
        <f t="shared" si="3"/>
        <v>#VALUE!</v>
      </c>
      <c r="B27" s="56" t="str">
        <f>'New Data Sheet'!B20</f>
        <v/>
      </c>
      <c r="C27" s="447">
        <f>IF(ISNUMBER('New Data Sheet'!#REF!),'New Data Sheet'!#REF!,1)</f>
        <v>1</v>
      </c>
      <c r="D27" s="448" t="e">
        <f>IF(ISNUMBER('New Data Sheet'!#REF!),'New Data Sheet'!#REF!+'New Data Sheet'!#REF!-'New Data Sheet'!#REF!*'New Data Sheet'!#REF!,'New Data Sheet'!CE20-1-'New Data Sheet'!CL20*'New Data Sheet'!CM20)-Pooling_Pool1!B31</f>
        <v>#VALUE!</v>
      </c>
      <c r="E27" s="456" t="e">
        <f>IF(-'New Data Sheet'!DV20&lt;$B$6,$B$6,-'New Data Sheet'!DV20)</f>
        <v>#VALUE!</v>
      </c>
      <c r="F27" s="456" t="str">
        <f>'New Data Sheet'!DW20</f>
        <v/>
      </c>
      <c r="G27" s="448" t="str">
        <f>IF(ISNUMBER('New Data Sheet'!#REF!),'New Data Sheet'!#REF!,'New Data Sheet'!DR20)</f>
        <v/>
      </c>
      <c r="H27" s="99" t="e">
        <f t="shared" si="0"/>
        <v>#VALUE!</v>
      </c>
      <c r="I27" s="81" t="e">
        <f t="shared" si="1"/>
        <v>#VALUE!</v>
      </c>
      <c r="J27" s="89" t="e">
        <f t="shared" si="2"/>
        <v>#VALUE!</v>
      </c>
    </row>
    <row r="28" spans="1:10" ht="15.75" x14ac:dyDescent="0.25">
      <c r="A28" s="455" t="e">
        <f t="shared" si="3"/>
        <v>#VALUE!</v>
      </c>
      <c r="B28" s="56" t="str">
        <f>'New Data Sheet'!B21</f>
        <v/>
      </c>
      <c r="C28" s="447">
        <f>IF(ISNUMBER('New Data Sheet'!#REF!),'New Data Sheet'!#REF!,1)</f>
        <v>1</v>
      </c>
      <c r="D28" s="448" t="e">
        <f>IF(ISNUMBER('New Data Sheet'!#REF!),'New Data Sheet'!#REF!+'New Data Sheet'!#REF!-'New Data Sheet'!#REF!*'New Data Sheet'!#REF!,'New Data Sheet'!CE21-1-'New Data Sheet'!CL21*'New Data Sheet'!CM21)-Pooling_Pool1!B32</f>
        <v>#VALUE!</v>
      </c>
      <c r="E28" s="456" t="e">
        <f>IF(-'New Data Sheet'!DV21&lt;$B$6,$B$6,-'New Data Sheet'!DV21)</f>
        <v>#VALUE!</v>
      </c>
      <c r="F28" s="456" t="str">
        <f>'New Data Sheet'!DW21</f>
        <v/>
      </c>
      <c r="G28" s="448" t="str">
        <f>IF(ISNUMBER('New Data Sheet'!#REF!),'New Data Sheet'!#REF!,'New Data Sheet'!DR21)</f>
        <v/>
      </c>
      <c r="H28" s="99" t="e">
        <f t="shared" si="0"/>
        <v>#VALUE!</v>
      </c>
      <c r="I28" s="81" t="e">
        <f t="shared" si="1"/>
        <v>#VALUE!</v>
      </c>
      <c r="J28" s="89" t="e">
        <f t="shared" si="2"/>
        <v>#VALUE!</v>
      </c>
    </row>
    <row r="29" spans="1:10" ht="16.5" thickBot="1" x14ac:dyDescent="0.3">
      <c r="A29" s="457" t="e">
        <f t="shared" si="3"/>
        <v>#VALUE!</v>
      </c>
      <c r="B29" s="84" t="str">
        <f>'New Data Sheet'!B22</f>
        <v/>
      </c>
      <c r="C29" s="449">
        <f>IF(ISNUMBER('New Data Sheet'!#REF!),'New Data Sheet'!#REF!,1)</f>
        <v>1</v>
      </c>
      <c r="D29" s="450" t="e">
        <f>IF(ISNUMBER('New Data Sheet'!#REF!),'New Data Sheet'!#REF!+'New Data Sheet'!#REF!-'New Data Sheet'!#REF!*'New Data Sheet'!#REF!,'New Data Sheet'!CE22-1-'New Data Sheet'!CL22*'New Data Sheet'!CM22)-Pooling_Pool1!B33</f>
        <v>#VALUE!</v>
      </c>
      <c r="E29" s="458" t="e">
        <f>IF(-'New Data Sheet'!DV22&lt;$B$6,$B$6,-'New Data Sheet'!DV22)</f>
        <v>#VALUE!</v>
      </c>
      <c r="F29" s="458" t="str">
        <f>'New Data Sheet'!DW22</f>
        <v/>
      </c>
      <c r="G29" s="450" t="str">
        <f>IF(ISNUMBER('New Data Sheet'!#REF!),'New Data Sheet'!#REF!,'New Data Sheet'!DR22)</f>
        <v/>
      </c>
      <c r="H29" s="100" t="e">
        <f t="shared" si="0"/>
        <v>#VALUE!</v>
      </c>
      <c r="I29" s="83" t="e">
        <f t="shared" si="1"/>
        <v>#VALUE!</v>
      </c>
      <c r="J29" s="90" t="e">
        <f t="shared" si="2"/>
        <v>#VALUE!</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5C94"/>
  </sheetPr>
  <dimension ref="A1:J65"/>
  <sheetViews>
    <sheetView workbookViewId="0">
      <selection activeCell="C9" sqref="C9"/>
    </sheetView>
  </sheetViews>
  <sheetFormatPr defaultColWidth="8.85546875" defaultRowHeight="15" x14ac:dyDescent="0.25"/>
  <cols>
    <col min="1" max="1" width="19.7109375" customWidth="1"/>
    <col min="2" max="2" width="23.28515625" customWidth="1"/>
    <col min="3" max="3" width="19.42578125" customWidth="1"/>
    <col min="5" max="5" width="57.140625" customWidth="1"/>
    <col min="6" max="6" width="3.140625" customWidth="1"/>
    <col min="7" max="7" width="57.140625" customWidth="1"/>
    <col min="9" max="9" width="84" bestFit="1" customWidth="1"/>
  </cols>
  <sheetData>
    <row r="1" spans="1:9" ht="15" customHeight="1" x14ac:dyDescent="0.25">
      <c r="A1" t="s">
        <v>717</v>
      </c>
      <c r="B1" s="25"/>
      <c r="C1" s="25"/>
      <c r="D1" s="25"/>
      <c r="E1" s="25"/>
      <c r="F1" s="25"/>
    </row>
    <row r="2" spans="1:9" x14ac:dyDescent="0.25">
      <c r="A2" t="s">
        <v>718</v>
      </c>
      <c r="B2" s="25"/>
      <c r="C2" s="25"/>
      <c r="D2" s="25"/>
      <c r="E2" s="25"/>
      <c r="F2" s="25"/>
    </row>
    <row r="3" spans="1:9" ht="15.75" thickBot="1" x14ac:dyDescent="0.3">
      <c r="A3" t="s">
        <v>719</v>
      </c>
      <c r="B3" s="25"/>
      <c r="C3" s="25"/>
      <c r="D3" s="25"/>
      <c r="E3" s="25"/>
      <c r="F3" s="25"/>
    </row>
    <row r="4" spans="1:9" ht="15.75" thickBot="1" x14ac:dyDescent="0.3">
      <c r="A4" s="38"/>
      <c r="B4" t="s">
        <v>720</v>
      </c>
      <c r="C4" s="25"/>
      <c r="D4" s="25"/>
      <c r="E4" s="25"/>
      <c r="F4" s="25"/>
      <c r="G4" s="16" t="s">
        <v>721</v>
      </c>
    </row>
    <row r="5" spans="1:9" ht="15.75" thickBot="1" x14ac:dyDescent="0.3">
      <c r="A5" t="s">
        <v>722</v>
      </c>
      <c r="B5" s="25"/>
      <c r="C5" s="25"/>
      <c r="D5" s="25"/>
      <c r="E5" s="25"/>
      <c r="F5" s="25"/>
      <c r="G5" s="39" t="str">
        <f>IF(B26="N","Include explanation of pooling parameters.","None")</f>
        <v>None</v>
      </c>
    </row>
    <row r="7" spans="1:9" x14ac:dyDescent="0.25">
      <c r="B7" s="28" t="s">
        <v>723</v>
      </c>
      <c r="C7" s="16" t="s">
        <v>724</v>
      </c>
      <c r="E7" s="27" t="s">
        <v>725</v>
      </c>
      <c r="G7" s="29" t="s">
        <v>726</v>
      </c>
      <c r="I7" s="459" t="s">
        <v>727</v>
      </c>
    </row>
    <row r="8" spans="1:9" ht="15" customHeight="1" x14ac:dyDescent="0.25">
      <c r="A8" t="s">
        <v>728</v>
      </c>
      <c r="B8" s="26" t="s">
        <v>216</v>
      </c>
      <c r="C8" s="142" t="s">
        <v>729</v>
      </c>
      <c r="E8" s="949" t="str">
        <f>E44&amp;" "&amp;IF(B8="DNA",E47&amp;CHAR(10)&amp;CHAR(10)&amp;E59,IF(B9="Y",E50&amp;" ","")&amp;E53&amp;CHAR(10)&amp;CHAR(10)&amp;E56)&amp;CHAR(10)&amp;CHAR(10)&amp;E62</f>
        <v>21 total RNA samples were submitted for mRNA-Seq at the Donnelly Sequencing Center at the University of Toronto (http://ccbr.utoronto.ca/donnelly-sequencing-centre). Total RNA was treated with the DNA-free DNA Removal Kit (cat # AM1906; Thermo Fisher Scientific Inc., Waltham, USA) to remove contaminant DNA. DNase-treated total RNA was then quantified using [SELECT ONE] fluorescent chemistry and 1 ng was used to obtain RNA Integrity Number (RIN) using the Bioanalyzer RNA 6000 Pico kit (cat # 5067-1513, Agilent Technologies Inc., Santa Clara, USA). Lowest RIN was 0; median RIN score was 0. 
0 ng per sample was then processed using the 0 (cat # ; ; protocol v. 0) including PolyA selection, with 0 minutes of fragmentation at 0 °C and 0 cycles of amplification.
1uL top stock of each purified final library was run on an Agilent Bioanalyzer dsDNA High Sensitivity chip (cat # 5067-4626, Agilent Technologies Inc., Santa Clara, USA). The libraries were quantified using the [SELECT ONE] and were pooled at equimolar ratios after size-adjustment. The final pool was run on an Agilent Bioanalyzer dsDNA High Sensitivity chip and quantified using NEBNext Library Quant Kit for Illumina (cat # E7630L, New England Biolabs, Ipswich, USA).</v>
      </c>
      <c r="G8" s="950" t="s">
        <v>730</v>
      </c>
      <c r="I8" s="459" t="s">
        <v>731</v>
      </c>
    </row>
    <row r="9" spans="1:9" x14ac:dyDescent="0.25">
      <c r="A9" s="1" t="s">
        <v>732</v>
      </c>
      <c r="B9" s="26" t="s">
        <v>733</v>
      </c>
      <c r="C9" s="142" t="s">
        <v>729</v>
      </c>
      <c r="E9" s="949"/>
      <c r="G9" s="950"/>
      <c r="I9" s="459" t="s">
        <v>734</v>
      </c>
    </row>
    <row r="10" spans="1:9" x14ac:dyDescent="0.25">
      <c r="A10" t="s">
        <v>611</v>
      </c>
      <c r="B10" s="317">
        <v>21</v>
      </c>
      <c r="C10" s="142"/>
      <c r="E10" s="949"/>
      <c r="G10" s="950"/>
      <c r="I10" s="459" t="s">
        <v>735</v>
      </c>
    </row>
    <row r="11" spans="1:9" x14ac:dyDescent="0.25">
      <c r="A11" t="s">
        <v>736</v>
      </c>
      <c r="B11" s="26" t="s">
        <v>737</v>
      </c>
      <c r="C11" s="142" t="s">
        <v>737</v>
      </c>
      <c r="E11" s="949"/>
      <c r="G11" s="950"/>
      <c r="I11" s="459" t="s">
        <v>738</v>
      </c>
    </row>
    <row r="12" spans="1:9" x14ac:dyDescent="0.25">
      <c r="A12" t="s">
        <v>739</v>
      </c>
      <c r="B12" s="26" t="s">
        <v>740</v>
      </c>
      <c r="C12" s="142" t="s">
        <v>741</v>
      </c>
      <c r="E12" s="949"/>
      <c r="G12" s="950"/>
      <c r="I12" s="459"/>
    </row>
    <row r="13" spans="1:9" ht="15" customHeight="1" x14ac:dyDescent="0.25">
      <c r="A13" t="s">
        <v>742</v>
      </c>
      <c r="B13" s="318" t="str">
        <f>'New Data Sheet'!AG3</f>
        <v>[SELECT ONE]</v>
      </c>
      <c r="C13" s="142" t="s">
        <v>729</v>
      </c>
      <c r="E13" s="949"/>
      <c r="G13" s="950"/>
      <c r="I13" s="459" t="s">
        <v>743</v>
      </c>
    </row>
    <row r="14" spans="1:9" x14ac:dyDescent="0.25">
      <c r="A14" s="1" t="s">
        <v>744</v>
      </c>
      <c r="B14" s="318">
        <f>VALUE('New Data Sheet'!BG387)</f>
        <v>0</v>
      </c>
      <c r="C14" s="142">
        <v>7.5</v>
      </c>
      <c r="E14" s="949"/>
      <c r="G14" s="950"/>
      <c r="I14" s="459" t="s">
        <v>745</v>
      </c>
    </row>
    <row r="15" spans="1:9" x14ac:dyDescent="0.25">
      <c r="A15" s="1" t="s">
        <v>746</v>
      </c>
      <c r="B15" s="318">
        <f>VALUE('New Data Sheet'!BG388)</f>
        <v>0</v>
      </c>
      <c r="C15" s="142">
        <v>9</v>
      </c>
      <c r="E15" s="949"/>
      <c r="G15" s="950"/>
      <c r="I15" s="459" t="s">
        <v>747</v>
      </c>
    </row>
    <row r="16" spans="1:9" x14ac:dyDescent="0.25">
      <c r="A16" t="s">
        <v>748</v>
      </c>
      <c r="B16" s="318">
        <f>'New Data Sheet'!BS3</f>
        <v>0</v>
      </c>
      <c r="C16" s="142" t="s">
        <v>749</v>
      </c>
      <c r="E16" s="949"/>
      <c r="G16" s="950"/>
      <c r="I16" s="459" t="s">
        <v>750</v>
      </c>
    </row>
    <row r="17" spans="1:10" ht="15" customHeight="1" x14ac:dyDescent="0.25">
      <c r="A17" t="s">
        <v>751</v>
      </c>
      <c r="B17" s="318">
        <f>VALUE('New Data Sheet'!BO3)</f>
        <v>0</v>
      </c>
      <c r="C17" s="142" t="s">
        <v>752</v>
      </c>
      <c r="E17" s="949"/>
      <c r="G17" s="950"/>
      <c r="I17" s="459" t="s">
        <v>753</v>
      </c>
    </row>
    <row r="18" spans="1:10" x14ac:dyDescent="0.25">
      <c r="A18" t="s">
        <v>754</v>
      </c>
      <c r="B18" s="26"/>
      <c r="C18" s="142" t="s">
        <v>755</v>
      </c>
      <c r="E18" s="949"/>
      <c r="G18" s="950"/>
      <c r="I18" s="459" t="s">
        <v>756</v>
      </c>
    </row>
    <row r="19" spans="1:10" x14ac:dyDescent="0.25">
      <c r="A19" t="s">
        <v>757</v>
      </c>
      <c r="B19" s="26"/>
      <c r="C19" s="142" t="s">
        <v>729</v>
      </c>
      <c r="E19" s="949"/>
      <c r="G19" s="950"/>
      <c r="I19" s="459"/>
    </row>
    <row r="20" spans="1:10" x14ac:dyDescent="0.25">
      <c r="A20" t="s">
        <v>758</v>
      </c>
      <c r="B20" s="318">
        <f>'New Data Sheet'!BQ3</f>
        <v>0</v>
      </c>
      <c r="C20" s="142" t="s">
        <v>759</v>
      </c>
      <c r="E20" s="949"/>
      <c r="G20" s="950"/>
      <c r="I20" s="459" t="s">
        <v>760</v>
      </c>
    </row>
    <row r="21" spans="1:10" x14ac:dyDescent="0.25">
      <c r="A21" s="1" t="s">
        <v>761</v>
      </c>
      <c r="B21" s="26" t="s">
        <v>762</v>
      </c>
      <c r="C21" s="142" t="s">
        <v>729</v>
      </c>
      <c r="E21" s="949"/>
      <c r="G21" s="950"/>
      <c r="I21" s="459" t="s">
        <v>762</v>
      </c>
    </row>
    <row r="22" spans="1:10" ht="15" customHeight="1" x14ac:dyDescent="0.25">
      <c r="A22" s="1" t="s">
        <v>763</v>
      </c>
      <c r="B22" s="318">
        <f>VALUE('New Data Sheet'!BX3)</f>
        <v>0</v>
      </c>
      <c r="C22" s="142">
        <v>2</v>
      </c>
      <c r="E22" s="949"/>
      <c r="G22" s="950"/>
      <c r="I22" s="459"/>
    </row>
    <row r="23" spans="1:10" x14ac:dyDescent="0.25">
      <c r="A23" s="1" t="s">
        <v>764</v>
      </c>
      <c r="B23" s="318">
        <f>VALUE('New Data Sheet'!BY3)</f>
        <v>0</v>
      </c>
      <c r="C23" s="142">
        <v>94</v>
      </c>
      <c r="E23" s="949"/>
      <c r="G23" s="950"/>
      <c r="I23" s="459" t="s">
        <v>733</v>
      </c>
    </row>
    <row r="24" spans="1:10" x14ac:dyDescent="0.25">
      <c r="A24" t="s">
        <v>765</v>
      </c>
      <c r="B24" s="318">
        <f>VALUE('New Data Sheet'!CA3)</f>
        <v>0</v>
      </c>
      <c r="C24" s="142">
        <v>18</v>
      </c>
      <c r="E24" s="949"/>
      <c r="G24" s="950"/>
      <c r="I24" s="459" t="s">
        <v>766</v>
      </c>
    </row>
    <row r="25" spans="1:10" x14ac:dyDescent="0.25">
      <c r="A25" t="s">
        <v>767</v>
      </c>
      <c r="B25" s="318" t="str">
        <f>'New Data Sheet'!CJ3</f>
        <v>[SELECT ONE]</v>
      </c>
      <c r="C25" s="142" t="s">
        <v>729</v>
      </c>
      <c r="E25" s="949"/>
      <c r="G25" s="950"/>
      <c r="I25" s="459" t="s">
        <v>768</v>
      </c>
    </row>
    <row r="26" spans="1:10" x14ac:dyDescent="0.25">
      <c r="A26" t="s">
        <v>769</v>
      </c>
      <c r="B26" s="26" t="s">
        <v>733</v>
      </c>
      <c r="C26" s="142" t="s">
        <v>770</v>
      </c>
      <c r="E26" s="949"/>
      <c r="G26" s="950"/>
      <c r="I26" s="459"/>
    </row>
    <row r="27" spans="1:10" x14ac:dyDescent="0.25">
      <c r="C27" s="142"/>
      <c r="E27" s="949"/>
      <c r="G27" s="950"/>
      <c r="I27" s="459" t="s">
        <v>223</v>
      </c>
    </row>
    <row r="28" spans="1:10" ht="15" customHeight="1" x14ac:dyDescent="0.25">
      <c r="A28" t="s">
        <v>771</v>
      </c>
      <c r="B28" s="26">
        <v>460</v>
      </c>
      <c r="C28" s="142">
        <v>2.2000000000000002</v>
      </c>
      <c r="E28" s="949"/>
      <c r="G28" s="950"/>
      <c r="I28" s="459" t="s">
        <v>216</v>
      </c>
    </row>
    <row r="29" spans="1:10" x14ac:dyDescent="0.25">
      <c r="A29" t="s">
        <v>772</v>
      </c>
      <c r="B29" s="26" t="s">
        <v>773</v>
      </c>
      <c r="C29" s="142" t="s">
        <v>729</v>
      </c>
      <c r="E29" s="949"/>
      <c r="G29" s="950"/>
      <c r="I29" s="459"/>
    </row>
    <row r="30" spans="1:10" x14ac:dyDescent="0.25">
      <c r="A30" t="s">
        <v>774</v>
      </c>
      <c r="B30" s="26" t="s">
        <v>775</v>
      </c>
      <c r="C30" s="142" t="s">
        <v>729</v>
      </c>
      <c r="E30" s="949"/>
      <c r="G30" s="950"/>
      <c r="H30" s="24"/>
      <c r="I30" s="460"/>
      <c r="J30" s="24"/>
    </row>
    <row r="31" spans="1:10" x14ac:dyDescent="0.25">
      <c r="A31" t="s">
        <v>776</v>
      </c>
      <c r="B31" s="26" t="s">
        <v>777</v>
      </c>
      <c r="C31" s="142" t="s">
        <v>729</v>
      </c>
      <c r="E31" s="949"/>
      <c r="G31" s="950"/>
      <c r="I31" s="459" t="s">
        <v>778</v>
      </c>
      <c r="J31" s="24"/>
    </row>
    <row r="32" spans="1:10" x14ac:dyDescent="0.25">
      <c r="A32" t="s">
        <v>779</v>
      </c>
      <c r="B32" s="26">
        <v>50</v>
      </c>
      <c r="C32" s="142" t="s">
        <v>729</v>
      </c>
      <c r="E32" s="949"/>
      <c r="G32" s="950"/>
      <c r="I32" s="460" t="s">
        <v>773</v>
      </c>
      <c r="J32" s="24"/>
    </row>
    <row r="33" spans="5:10" x14ac:dyDescent="0.25">
      <c r="E33" s="949"/>
      <c r="G33" s="950"/>
      <c r="I33" s="460"/>
      <c r="J33" s="24"/>
    </row>
    <row r="34" spans="5:10" x14ac:dyDescent="0.25">
      <c r="E34" s="949"/>
      <c r="G34" s="950"/>
      <c r="I34" s="460"/>
      <c r="J34" s="24"/>
    </row>
    <row r="35" spans="5:10" ht="15" customHeight="1" x14ac:dyDescent="0.25">
      <c r="I35" s="459" t="s">
        <v>780</v>
      </c>
      <c r="J35" s="24"/>
    </row>
    <row r="36" spans="5:10" ht="15" customHeight="1" x14ac:dyDescent="0.25">
      <c r="E36" s="27" t="s">
        <v>236</v>
      </c>
      <c r="G36" s="29" t="s">
        <v>236</v>
      </c>
      <c r="I36" s="459" t="s">
        <v>781</v>
      </c>
      <c r="J36" s="24"/>
    </row>
    <row r="37" spans="5:10" x14ac:dyDescent="0.25">
      <c r="E37" s="949" t="str">
        <f>E65</f>
        <v>The quantified pool was hybridized at a final concentration of 460 pM and sequenced paired-end on the Illumina NovaSeq 6000 platform using a SP flowcell at 50 bp read lengths.</v>
      </c>
      <c r="G37" s="950" t="s">
        <v>782</v>
      </c>
      <c r="I37" s="459" t="s">
        <v>775</v>
      </c>
      <c r="J37" s="24"/>
    </row>
    <row r="38" spans="5:10" ht="15" customHeight="1" x14ac:dyDescent="0.25">
      <c r="E38" s="949"/>
      <c r="F38" s="16"/>
      <c r="G38" s="950"/>
      <c r="I38" s="460"/>
      <c r="J38" s="24"/>
    </row>
    <row r="39" spans="5:10" x14ac:dyDescent="0.25">
      <c r="E39" s="949"/>
      <c r="F39" s="17"/>
      <c r="G39" s="950"/>
      <c r="I39" s="460" t="s">
        <v>783</v>
      </c>
      <c r="J39" s="24"/>
    </row>
    <row r="40" spans="5:10" x14ac:dyDescent="0.25">
      <c r="E40" s="949"/>
      <c r="F40" s="17"/>
      <c r="G40" s="950"/>
      <c r="I40" s="460" t="s">
        <v>784</v>
      </c>
      <c r="J40" s="24"/>
    </row>
    <row r="41" spans="5:10" x14ac:dyDescent="0.25">
      <c r="E41" s="949"/>
      <c r="F41" s="18"/>
      <c r="G41" s="950"/>
      <c r="I41" s="460" t="s">
        <v>785</v>
      </c>
      <c r="J41" s="24"/>
    </row>
    <row r="42" spans="5:10" x14ac:dyDescent="0.25">
      <c r="F42" s="21"/>
      <c r="I42" s="460" t="s">
        <v>786</v>
      </c>
      <c r="J42" s="24"/>
    </row>
    <row r="43" spans="5:10" x14ac:dyDescent="0.25">
      <c r="E43" s="30" t="s">
        <v>787</v>
      </c>
      <c r="F43" s="17"/>
      <c r="I43" s="459" t="s">
        <v>788</v>
      </c>
      <c r="J43" s="24"/>
    </row>
    <row r="44" spans="5:10" ht="45" x14ac:dyDescent="0.25">
      <c r="E44" s="31" t="str">
        <f>B10&amp;" "&amp;B11&amp;" samples were submitted for "&amp;B12&amp;" at the Donnelly Sequencing Center at the University of Toronto (http://ccbr.utoronto.ca/donnelly-sequencing-centre)."</f>
        <v>21 total RNA samples were submitted for mRNA-Seq at the Donnelly Sequencing Center at the University of Toronto (http://ccbr.utoronto.ca/donnelly-sequencing-centre).</v>
      </c>
      <c r="F44" s="18"/>
      <c r="I44" s="459" t="s">
        <v>789</v>
      </c>
      <c r="J44" s="24"/>
    </row>
    <row r="45" spans="5:10" x14ac:dyDescent="0.25">
      <c r="E45" s="17"/>
      <c r="F45" s="21"/>
      <c r="I45" s="460" t="s">
        <v>777</v>
      </c>
      <c r="J45" s="24"/>
    </row>
    <row r="46" spans="5:10" x14ac:dyDescent="0.25">
      <c r="E46" s="32" t="s">
        <v>790</v>
      </c>
      <c r="F46" s="18"/>
      <c r="I46" s="460" t="s">
        <v>791</v>
      </c>
      <c r="J46" s="24"/>
    </row>
    <row r="47" spans="5:10" ht="30" x14ac:dyDescent="0.25">
      <c r="E47" s="33" t="str">
        <f>"Samples were quantified using "&amp;B13&amp;" fluorescent chemistry."</f>
        <v>Samples were quantified using [SELECT ONE] fluorescent chemistry.</v>
      </c>
      <c r="F47" s="18"/>
      <c r="I47" s="460" t="s">
        <v>792</v>
      </c>
      <c r="J47" s="24"/>
    </row>
    <row r="48" spans="5:10" x14ac:dyDescent="0.25">
      <c r="E48" s="17"/>
      <c r="F48" s="21"/>
      <c r="I48" s="460" t="s">
        <v>793</v>
      </c>
      <c r="J48" s="24"/>
    </row>
    <row r="49" spans="5:10" x14ac:dyDescent="0.25">
      <c r="E49" s="32" t="s">
        <v>509</v>
      </c>
      <c r="F49" s="17"/>
      <c r="I49" s="460"/>
      <c r="J49" s="24"/>
    </row>
    <row r="50" spans="5:10" ht="45" x14ac:dyDescent="0.25">
      <c r="E50" s="33" t="s">
        <v>794</v>
      </c>
      <c r="F50" s="22"/>
      <c r="I50" s="460">
        <v>50</v>
      </c>
      <c r="J50" s="24"/>
    </row>
    <row r="51" spans="5:10" x14ac:dyDescent="0.25">
      <c r="E51" s="18"/>
      <c r="F51" s="23"/>
      <c r="I51" s="460">
        <v>75</v>
      </c>
      <c r="J51" s="24"/>
    </row>
    <row r="52" spans="5:10" x14ac:dyDescent="0.25">
      <c r="E52" s="32" t="s">
        <v>795</v>
      </c>
      <c r="F52" s="19"/>
      <c r="I52" s="460">
        <v>100</v>
      </c>
      <c r="J52" s="24"/>
    </row>
    <row r="53" spans="5:10" ht="75" x14ac:dyDescent="0.25">
      <c r="E53" s="33" t="str">
        <f>"DNase-treated total RNA was then quantified using "&amp;B13&amp;" fluorescent chemistry and 1 ng was used to obtain RNA Integrity Number (RIN) using the Bioanalyzer RNA 6000 Pico kit (cat # 5067-1513, Agilent Technologies Inc., Santa Clara, USA). Lowest RIN was "&amp;B14&amp;"; median RIN score was "&amp;B15&amp;". "</f>
        <v xml:space="preserve">DNase-treated total RNA was then quantified using [SELECT ONE] fluorescent chemistry and 1 ng was used to obtain RNA Integrity Number (RIN) using the Bioanalyzer RNA 6000 Pico kit (cat # 5067-1513, Agilent Technologies Inc., Santa Clara, USA). Lowest RIN was 0; median RIN score was 0. </v>
      </c>
      <c r="F53" s="22"/>
      <c r="I53" s="460">
        <v>150</v>
      </c>
      <c r="J53" s="24"/>
    </row>
    <row r="54" spans="5:10" x14ac:dyDescent="0.25">
      <c r="E54" s="17"/>
      <c r="F54" s="23"/>
      <c r="I54" s="459">
        <v>200</v>
      </c>
    </row>
    <row r="55" spans="5:10" x14ac:dyDescent="0.25">
      <c r="E55" s="34" t="s">
        <v>796</v>
      </c>
      <c r="F55" s="23"/>
      <c r="I55" s="459">
        <v>300</v>
      </c>
    </row>
    <row r="56" spans="5:10" ht="45" x14ac:dyDescent="0.25">
      <c r="E56" s="35" t="str">
        <f>B16&amp;" ng per sample was then processed using the "&amp;B17&amp;" (cat # "&amp;B18&amp;"; "&amp;B19&amp;"; protocol v. "&amp;B20&amp;") including "&amp;B21&amp;", with "&amp;B22&amp;" minutes of fragmentation at "&amp;B23&amp;" °C and "&amp;B24&amp;" cycles of amplification."</f>
        <v>0 ng per sample was then processed using the 0 (cat # ; ; protocol v. 0) including PolyA selection, with 0 minutes of fragmentation at 0 °C and 0 cycles of amplification.</v>
      </c>
      <c r="F56" s="16"/>
      <c r="I56" s="459">
        <v>500</v>
      </c>
    </row>
    <row r="57" spans="5:10" x14ac:dyDescent="0.25">
      <c r="E57" s="19"/>
      <c r="F57" s="17"/>
      <c r="I57" s="459">
        <v>600</v>
      </c>
    </row>
    <row r="58" spans="5:10" x14ac:dyDescent="0.25">
      <c r="E58" s="34" t="s">
        <v>797</v>
      </c>
      <c r="I58" s="459"/>
    </row>
    <row r="59" spans="5:10" ht="30" x14ac:dyDescent="0.25">
      <c r="E59" s="35" t="str">
        <f>B16&amp;" ng per sample was then processed using the "&amp;B17&amp;" (cat # "&amp;B18&amp;"; "&amp;B19&amp;"; protocol v. "&amp;B20&amp;"), with "&amp;B24&amp;" cycles of amplification."</f>
        <v>0 ng per sample was then processed using the 0 (cat # ; ; protocol v. 0), with 0 cycles of amplification.</v>
      </c>
      <c r="F59" s="20"/>
      <c r="I59" s="459"/>
    </row>
    <row r="60" spans="5:10" x14ac:dyDescent="0.25">
      <c r="E60" s="23"/>
      <c r="F60" s="19"/>
      <c r="I60" s="459"/>
    </row>
    <row r="61" spans="5:10" x14ac:dyDescent="0.25">
      <c r="E61" s="30" t="s">
        <v>798</v>
      </c>
      <c r="I61" s="459"/>
    </row>
    <row r="62" spans="5:10" ht="135" x14ac:dyDescent="0.25">
      <c r="E62" s="31" t="str">
        <f>"1uL top stock of each purified final library was run on an Agilent Bioanalyzer dsDNA High Sensitivity chip (cat # 5067-4626, Agilent Technologies Inc., Santa Clara, USA). The libraries were quantified using the "&amp;B25&amp;" and were pooled "&amp;IF(B26="Y","at equimolar ratios ","")&amp;"after size-adjustment. The final pool was run on an Agilent Bioanalyzer dsDNA High Sensitivity chip and quantified using NEBNext Library Quant Kit for Illumina (cat # E7630L, New England Biolabs, Ipswich, USA)."</f>
        <v>1uL top stock of each purified final library was run on an Agilent Bioanalyzer dsDNA High Sensitivity chip (cat # 5067-4626, Agilent Technologies Inc., Santa Clara, USA). The libraries were quantified using the [SELECT ONE] and were pooled at equimolar ratios after size-adjustment. The final pool was run on an Agilent Bioanalyzer dsDNA High Sensitivity chip and quantified using NEBNext Library Quant Kit for Illumina (cat # E7630L, New England Biolabs, Ipswich, USA).</v>
      </c>
      <c r="I62" s="459"/>
    </row>
    <row r="63" spans="5:10" x14ac:dyDescent="0.25">
      <c r="I63" s="459"/>
    </row>
    <row r="64" spans="5:10" x14ac:dyDescent="0.25">
      <c r="E64" s="37" t="s">
        <v>236</v>
      </c>
      <c r="I64" s="459"/>
    </row>
    <row r="65" spans="5:5" ht="45" x14ac:dyDescent="0.25">
      <c r="E65" s="36" t="str">
        <f>"The quantified pool was hybridized at a final concentration of "&amp;B28&amp;" pM and sequenced "&amp;B29&amp;" on the Illumina "&amp;B30&amp;" platform using a "&amp;B31&amp;" flowcell at "&amp;B32&amp;" bp read lengths."</f>
        <v>The quantified pool was hybridized at a final concentration of 460 pM and sequenced paired-end on the Illumina NovaSeq 6000 platform using a SP flowcell at 50 bp read lengths.</v>
      </c>
    </row>
  </sheetData>
  <mergeCells count="4">
    <mergeCell ref="E8:E34"/>
    <mergeCell ref="G8:G34"/>
    <mergeCell ref="E37:E41"/>
    <mergeCell ref="G37:G41"/>
  </mergeCells>
  <conditionalFormatting sqref="B26">
    <cfRule type="expression" dxfId="2" priority="2">
      <formula>"N"</formula>
    </cfRule>
  </conditionalFormatting>
  <conditionalFormatting sqref="G5">
    <cfRule type="containsText" dxfId="1" priority="1" operator="containsText" text="Include">
      <formula>NOT(ISERROR(SEARCH("Include",G5)))</formula>
    </cfRule>
  </conditionalFormatting>
  <dataValidations count="10">
    <dataValidation type="list" allowBlank="1" showInputMessage="1" showErrorMessage="1" sqref="B21">
      <formula1>$I$20:$I$21</formula1>
    </dataValidation>
    <dataValidation type="list" allowBlank="1" showInputMessage="1" showErrorMessage="1" sqref="B26">
      <formula1>$I$23:$I$24</formula1>
    </dataValidation>
    <dataValidation type="list" allowBlank="1" showInputMessage="1" showErrorMessage="1" sqref="B8">
      <formula1>$I$27:$I$28</formula1>
    </dataValidation>
    <dataValidation type="list" allowBlank="1" showInputMessage="1" showErrorMessage="1" sqref="B9">
      <formula1>$I$23:$I$25</formula1>
    </dataValidation>
    <dataValidation type="list" allowBlank="1" showInputMessage="1" showErrorMessage="1" sqref="B19">
      <formula1>$I$7:$I$11</formula1>
    </dataValidation>
    <dataValidation type="list" allowBlank="1" showInputMessage="1" showErrorMessage="1" sqref="B13 B25">
      <formula1>$I$13:$I$18</formula1>
    </dataValidation>
    <dataValidation type="list" allowBlank="1" showInputMessage="1" showErrorMessage="1" sqref="B29">
      <formula1>$I$31:$I$32</formula1>
    </dataValidation>
    <dataValidation type="list" allowBlank="1" showInputMessage="1" showErrorMessage="1" sqref="B30">
      <formula1>$I$35:$I$37</formula1>
    </dataValidation>
    <dataValidation type="list" allowBlank="1" showInputMessage="1" showErrorMessage="1" sqref="B31">
      <formula1>$I$39:$I$48</formula1>
    </dataValidation>
    <dataValidation type="list" allowBlank="1" showInputMessage="1" showErrorMessage="1" sqref="B32">
      <formula1>$I$50:$I$57</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5C94"/>
  </sheetPr>
  <dimension ref="A1:D6"/>
  <sheetViews>
    <sheetView topLeftCell="A29" workbookViewId="0">
      <selection activeCell="M31" sqref="M31"/>
    </sheetView>
  </sheetViews>
  <sheetFormatPr defaultColWidth="8.85546875" defaultRowHeight="15" x14ac:dyDescent="0.25"/>
  <cols>
    <col min="1" max="1" width="11" bestFit="1" customWidth="1"/>
    <col min="2" max="2" width="2" bestFit="1" customWidth="1"/>
    <col min="3" max="3" width="5.42578125" bestFit="1" customWidth="1"/>
    <col min="4" max="4" width="4.85546875" bestFit="1" customWidth="1"/>
  </cols>
  <sheetData>
    <row r="1" spans="1:4" x14ac:dyDescent="0.25">
      <c r="B1" t="s">
        <v>799</v>
      </c>
      <c r="C1" t="s">
        <v>800</v>
      </c>
      <c r="D1" t="s">
        <v>801</v>
      </c>
    </row>
    <row r="2" spans="1:4" x14ac:dyDescent="0.25">
      <c r="A2" t="s">
        <v>802</v>
      </c>
    </row>
    <row r="3" spans="1:4" x14ac:dyDescent="0.25">
      <c r="A3" t="s">
        <v>803</v>
      </c>
    </row>
    <row r="4" spans="1:4" x14ac:dyDescent="0.25">
      <c r="A4" t="s">
        <v>804</v>
      </c>
    </row>
    <row r="5" spans="1:4" x14ac:dyDescent="0.25">
      <c r="A5" t="s">
        <v>651</v>
      </c>
    </row>
    <row r="6" spans="1:4" x14ac:dyDescent="0.25">
      <c r="A6" t="s">
        <v>805</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AFF"/>
  </sheetPr>
  <dimension ref="B1:N72"/>
  <sheetViews>
    <sheetView zoomScale="70" zoomScaleNormal="70" zoomScalePageLayoutView="70" workbookViewId="0">
      <selection activeCell="G11" sqref="G11"/>
    </sheetView>
  </sheetViews>
  <sheetFormatPr defaultColWidth="8.85546875" defaultRowHeight="15" x14ac:dyDescent="0.25"/>
  <cols>
    <col min="1" max="1" width="1.42578125" style="174" customWidth="1"/>
    <col min="2" max="2" width="2.85546875" style="174" customWidth="1"/>
    <col min="3" max="3" width="34.7109375" style="174" customWidth="1"/>
    <col min="4" max="4" width="33.85546875" style="174" customWidth="1"/>
    <col min="5" max="5" width="19" style="174" customWidth="1"/>
    <col min="6" max="6" width="18.28515625" style="174" customWidth="1"/>
    <col min="7" max="8" width="8.42578125" style="174" bestFit="1" customWidth="1"/>
    <col min="9" max="9" width="10" style="174" customWidth="1"/>
    <col min="10" max="10" width="2.7109375" style="174" customWidth="1"/>
    <col min="11" max="11" width="9.140625" style="175" customWidth="1"/>
    <col min="12" max="12" width="9.140625" style="174" customWidth="1"/>
    <col min="13" max="16384" width="8.85546875" style="174"/>
  </cols>
  <sheetData>
    <row r="1" spans="3:14" ht="8.25" customHeight="1" x14ac:dyDescent="0.25"/>
    <row r="2" spans="3:14" ht="15.75" thickBot="1" x14ac:dyDescent="0.3"/>
    <row r="3" spans="3:14" x14ac:dyDescent="0.25">
      <c r="C3" s="176" t="s">
        <v>36</v>
      </c>
      <c r="D3" s="177"/>
      <c r="E3" s="177"/>
      <c r="F3" s="177"/>
      <c r="G3" s="177"/>
      <c r="H3" s="177"/>
      <c r="I3" s="178"/>
    </row>
    <row r="4" spans="3:14" x14ac:dyDescent="0.25">
      <c r="C4" s="179" t="s">
        <v>37</v>
      </c>
      <c r="D4" s="175"/>
      <c r="E4" s="175"/>
      <c r="F4" s="175"/>
      <c r="G4" s="175"/>
      <c r="H4" s="175"/>
      <c r="I4" s="180"/>
    </row>
    <row r="5" spans="3:14" x14ac:dyDescent="0.25">
      <c r="C5" s="179" t="s">
        <v>38</v>
      </c>
      <c r="D5" s="175"/>
      <c r="E5" s="175"/>
      <c r="F5" s="175"/>
      <c r="G5" s="175"/>
      <c r="H5" s="175"/>
      <c r="I5" s="180"/>
    </row>
    <row r="6" spans="3:14" x14ac:dyDescent="0.25">
      <c r="C6" s="179"/>
      <c r="D6" s="175"/>
      <c r="E6" s="175"/>
      <c r="F6" s="175"/>
      <c r="G6" s="175"/>
      <c r="H6" s="175"/>
      <c r="I6" s="180"/>
    </row>
    <row r="7" spans="3:14" x14ac:dyDescent="0.25">
      <c r="C7" s="481" t="s">
        <v>39</v>
      </c>
      <c r="D7" s="175"/>
      <c r="E7" s="482" t="s">
        <v>40</v>
      </c>
      <c r="F7" s="175"/>
      <c r="G7" s="175"/>
      <c r="H7" s="175"/>
      <c r="I7" s="180"/>
    </row>
    <row r="8" spans="3:14" x14ac:dyDescent="0.25">
      <c r="C8" s="481" t="s">
        <v>41</v>
      </c>
      <c r="D8" s="175"/>
      <c r="E8" s="482" t="s">
        <v>42</v>
      </c>
      <c r="F8" s="175"/>
      <c r="G8" s="175"/>
      <c r="H8" s="175"/>
      <c r="I8" s="180"/>
    </row>
    <row r="9" spans="3:14" x14ac:dyDescent="0.25">
      <c r="C9" s="481" t="s">
        <v>43</v>
      </c>
      <c r="D9" s="175"/>
      <c r="E9" s="482" t="s">
        <v>44</v>
      </c>
      <c r="F9" s="175"/>
      <c r="G9" s="175"/>
      <c r="H9" s="175"/>
      <c r="I9" s="180"/>
    </row>
    <row r="10" spans="3:14" x14ac:dyDescent="0.25">
      <c r="C10" s="481" t="s">
        <v>45</v>
      </c>
      <c r="D10" s="175"/>
      <c r="E10" s="482" t="s">
        <v>46</v>
      </c>
      <c r="F10" s="175"/>
      <c r="G10" s="175"/>
      <c r="H10" s="175"/>
      <c r="I10" s="180"/>
    </row>
    <row r="11" spans="3:14" x14ac:dyDescent="0.25">
      <c r="C11" s="179"/>
      <c r="D11" s="175"/>
      <c r="E11" s="482" t="s">
        <v>45</v>
      </c>
      <c r="F11" s="175"/>
      <c r="G11" s="175"/>
      <c r="H11" s="175"/>
      <c r="I11" s="180"/>
    </row>
    <row r="12" spans="3:14" x14ac:dyDescent="0.25">
      <c r="C12" s="179" t="s">
        <v>47</v>
      </c>
      <c r="D12" s="175"/>
      <c r="E12" s="175"/>
      <c r="F12" s="175"/>
      <c r="G12" s="175"/>
      <c r="H12" s="175"/>
      <c r="I12" s="180"/>
    </row>
    <row r="13" spans="3:14" x14ac:dyDescent="0.25">
      <c r="C13" s="179" t="s">
        <v>48</v>
      </c>
      <c r="D13" s="175"/>
      <c r="E13" s="175"/>
      <c r="F13" s="175"/>
      <c r="G13" s="175"/>
      <c r="H13" s="175"/>
      <c r="I13" s="180"/>
    </row>
    <row r="14" spans="3:14" x14ac:dyDescent="0.25">
      <c r="C14" s="179"/>
      <c r="D14" s="175"/>
      <c r="E14" s="175"/>
      <c r="F14" s="175"/>
      <c r="G14" s="175"/>
      <c r="H14" s="175"/>
      <c r="I14" s="180"/>
    </row>
    <row r="15" spans="3:14" x14ac:dyDescent="0.25">
      <c r="C15" s="179" t="s">
        <v>49</v>
      </c>
      <c r="D15" s="175"/>
      <c r="E15" s="175"/>
      <c r="F15" s="175"/>
      <c r="G15" s="175"/>
      <c r="H15" s="175"/>
      <c r="I15" s="180"/>
    </row>
    <row r="16" spans="3:14" x14ac:dyDescent="0.25">
      <c r="C16" s="179" t="s">
        <v>50</v>
      </c>
      <c r="D16" s="175"/>
      <c r="E16" s="175"/>
      <c r="F16" s="175"/>
      <c r="G16" s="175"/>
      <c r="H16" s="175"/>
      <c r="I16" s="180"/>
      <c r="M16" s="175"/>
      <c r="N16" s="175"/>
    </row>
    <row r="17" spans="2:14" x14ac:dyDescent="0.25">
      <c r="C17" s="179"/>
      <c r="D17" s="175"/>
      <c r="E17" s="175"/>
      <c r="F17" s="175"/>
      <c r="G17" s="175"/>
      <c r="H17" s="175"/>
      <c r="I17" s="180"/>
      <c r="M17" s="175"/>
      <c r="N17" s="175"/>
    </row>
    <row r="18" spans="2:14" ht="15.75" thickBot="1" x14ac:dyDescent="0.3">
      <c r="C18" s="181" t="s">
        <v>51</v>
      </c>
      <c r="D18" s="182"/>
      <c r="E18" s="182"/>
      <c r="F18" s="182"/>
      <c r="G18" s="182"/>
      <c r="H18" s="182"/>
      <c r="I18" s="183"/>
      <c r="M18" s="175"/>
      <c r="N18" s="175"/>
    </row>
    <row r="19" spans="2:14" x14ac:dyDescent="0.25">
      <c r="M19" s="287"/>
      <c r="N19" s="175"/>
    </row>
    <row r="20" spans="2:14" x14ac:dyDescent="0.25">
      <c r="M20" s="287"/>
      <c r="N20" s="175"/>
    </row>
    <row r="21" spans="2:14" ht="74.25" customHeight="1" x14ac:dyDescent="0.25">
      <c r="C21" s="826" t="s">
        <v>52</v>
      </c>
      <c r="D21" s="827"/>
      <c r="E21" s="827"/>
      <c r="F21" s="827"/>
      <c r="G21" s="827"/>
      <c r="H21" s="827"/>
      <c r="I21" s="828"/>
      <c r="M21" s="287"/>
      <c r="N21" s="175"/>
    </row>
    <row r="22" spans="2:14" x14ac:dyDescent="0.25">
      <c r="C22" s="288"/>
      <c r="D22" s="175"/>
      <c r="E22" s="175"/>
      <c r="F22" s="175"/>
      <c r="G22" s="175"/>
      <c r="H22" s="175"/>
      <c r="I22" s="184"/>
      <c r="M22" s="287"/>
      <c r="N22" s="175"/>
    </row>
    <row r="23" spans="2:14" x14ac:dyDescent="0.25">
      <c r="C23" s="829" t="s">
        <v>53</v>
      </c>
      <c r="D23" s="830"/>
      <c r="E23" s="830"/>
      <c r="F23" s="830"/>
      <c r="G23" s="830"/>
      <c r="H23" s="830"/>
      <c r="I23" s="831"/>
      <c r="M23" s="287"/>
      <c r="N23" s="175"/>
    </row>
    <row r="24" spans="2:14" x14ac:dyDescent="0.25">
      <c r="C24" s="288"/>
      <c r="D24" s="175"/>
      <c r="E24" s="175"/>
      <c r="F24" s="175"/>
      <c r="G24" s="175"/>
      <c r="H24" s="175"/>
      <c r="I24" s="184"/>
      <c r="M24" s="287"/>
      <c r="N24" s="175"/>
    </row>
    <row r="25" spans="2:14" ht="57" customHeight="1" x14ac:dyDescent="0.25">
      <c r="C25" s="829" t="s">
        <v>54</v>
      </c>
      <c r="D25" s="830"/>
      <c r="E25" s="830"/>
      <c r="F25" s="830"/>
      <c r="G25" s="830"/>
      <c r="H25" s="830"/>
      <c r="I25" s="831"/>
      <c r="M25" s="287"/>
      <c r="N25" s="175"/>
    </row>
    <row r="26" spans="2:14" x14ac:dyDescent="0.25">
      <c r="C26" s="288"/>
      <c r="D26" s="175"/>
      <c r="E26" s="175"/>
      <c r="F26" s="175"/>
      <c r="G26" s="175"/>
      <c r="H26" s="175"/>
      <c r="I26" s="184"/>
      <c r="M26" s="287"/>
      <c r="N26" s="175"/>
    </row>
    <row r="27" spans="2:14" ht="48.75" customHeight="1" x14ac:dyDescent="0.25">
      <c r="C27" s="832" t="s">
        <v>55</v>
      </c>
      <c r="D27" s="833"/>
      <c r="E27" s="833"/>
      <c r="F27" s="833"/>
      <c r="G27" s="833"/>
      <c r="H27" s="833"/>
      <c r="I27" s="834"/>
      <c r="M27" s="287"/>
      <c r="N27" s="175"/>
    </row>
    <row r="28" spans="2:14" x14ac:dyDescent="0.25">
      <c r="M28" s="287"/>
      <c r="N28" s="175"/>
    </row>
    <row r="29" spans="2:14" x14ac:dyDescent="0.25">
      <c r="M29" s="287"/>
      <c r="N29" s="175"/>
    </row>
    <row r="30" spans="2:14" ht="15.75" thickBot="1" x14ac:dyDescent="0.3">
      <c r="M30" s="287"/>
      <c r="N30" s="175"/>
    </row>
    <row r="31" spans="2:14" s="186" customFormat="1" ht="15.75" thickBot="1" x14ac:dyDescent="0.3">
      <c r="B31" s="287"/>
      <c r="C31" s="175"/>
      <c r="D31" s="289" t="s">
        <v>56</v>
      </c>
      <c r="E31" s="290" t="s">
        <v>57</v>
      </c>
      <c r="F31" s="290" t="s">
        <v>58</v>
      </c>
      <c r="G31" s="290" t="s">
        <v>59</v>
      </c>
      <c r="H31" s="290" t="s">
        <v>60</v>
      </c>
      <c r="I31" s="291" t="s">
        <v>61</v>
      </c>
      <c r="J31" s="287"/>
      <c r="K31" s="185"/>
      <c r="M31" s="185"/>
      <c r="N31" s="185"/>
    </row>
    <row r="32" spans="2:14" x14ac:dyDescent="0.25">
      <c r="B32" s="287"/>
      <c r="C32" s="176" t="s">
        <v>62</v>
      </c>
      <c r="D32" s="176" t="s">
        <v>63</v>
      </c>
      <c r="E32" s="292">
        <v>10</v>
      </c>
      <c r="F32" s="292">
        <v>0.2</v>
      </c>
      <c r="G32" s="292" t="s">
        <v>64</v>
      </c>
      <c r="H32" s="292" t="s">
        <v>65</v>
      </c>
      <c r="I32" s="178" t="s">
        <v>66</v>
      </c>
      <c r="J32" s="287"/>
    </row>
    <row r="33" spans="2:14" x14ac:dyDescent="0.25">
      <c r="B33" s="287"/>
      <c r="C33" s="179"/>
      <c r="D33" s="179" t="s">
        <v>67</v>
      </c>
      <c r="E33" s="293">
        <v>20</v>
      </c>
      <c r="F33" s="293">
        <v>0.4</v>
      </c>
      <c r="G33" s="293" t="s">
        <v>64</v>
      </c>
      <c r="H33" s="293" t="s">
        <v>65</v>
      </c>
      <c r="I33" s="180" t="s">
        <v>66</v>
      </c>
      <c r="J33" s="287"/>
    </row>
    <row r="34" spans="2:14" x14ac:dyDescent="0.25">
      <c r="B34" s="287"/>
      <c r="C34" s="179"/>
      <c r="D34" s="179" t="s">
        <v>68</v>
      </c>
      <c r="E34" s="293">
        <v>100</v>
      </c>
      <c r="F34" s="293">
        <v>2</v>
      </c>
      <c r="G34" s="293" t="s">
        <v>64</v>
      </c>
      <c r="H34" s="293" t="s">
        <v>65</v>
      </c>
      <c r="I34" s="180" t="s">
        <v>66</v>
      </c>
      <c r="J34" s="287"/>
    </row>
    <row r="35" spans="2:14" ht="15.75" thickBot="1" x14ac:dyDescent="0.3">
      <c r="B35" s="287"/>
      <c r="C35" s="179"/>
      <c r="D35" s="179" t="s">
        <v>69</v>
      </c>
      <c r="E35" s="293">
        <v>200</v>
      </c>
      <c r="F35" s="293">
        <v>4</v>
      </c>
      <c r="G35" s="293" t="s">
        <v>64</v>
      </c>
      <c r="H35" s="293" t="s">
        <v>65</v>
      </c>
      <c r="I35" s="180" t="s">
        <v>66</v>
      </c>
      <c r="J35" s="287"/>
    </row>
    <row r="36" spans="2:14" x14ac:dyDescent="0.25">
      <c r="B36" s="287"/>
      <c r="C36" s="176" t="s">
        <v>70</v>
      </c>
      <c r="D36" s="294" t="s">
        <v>71</v>
      </c>
      <c r="E36" s="295">
        <v>0.01</v>
      </c>
      <c r="F36" s="295">
        <v>2E-3</v>
      </c>
      <c r="G36" s="296" t="s">
        <v>64</v>
      </c>
      <c r="H36" s="295" t="s">
        <v>65</v>
      </c>
      <c r="I36" s="297" t="s">
        <v>66</v>
      </c>
      <c r="J36" s="287"/>
    </row>
    <row r="37" spans="2:14" ht="15.75" thickBot="1" x14ac:dyDescent="0.3">
      <c r="B37" s="287"/>
      <c r="C37" s="181"/>
      <c r="D37" s="217" t="s">
        <v>71</v>
      </c>
      <c r="E37" s="298" t="s">
        <v>72</v>
      </c>
      <c r="F37" s="298" t="s">
        <v>73</v>
      </c>
      <c r="G37" s="299"/>
      <c r="H37" s="298"/>
      <c r="I37" s="300"/>
      <c r="J37" s="287"/>
    </row>
    <row r="38" spans="2:14" x14ac:dyDescent="0.25">
      <c r="B38" s="287"/>
      <c r="C38" s="176" t="s">
        <v>74</v>
      </c>
      <c r="D38" s="294" t="s">
        <v>75</v>
      </c>
      <c r="E38" s="301" t="s">
        <v>76</v>
      </c>
      <c r="F38" s="295" t="s">
        <v>77</v>
      </c>
      <c r="G38" s="835" t="s">
        <v>64</v>
      </c>
      <c r="H38" s="838" t="s">
        <v>65</v>
      </c>
      <c r="I38" s="297"/>
      <c r="J38" s="287"/>
    </row>
    <row r="39" spans="2:14" x14ac:dyDescent="0.25">
      <c r="B39" s="287"/>
      <c r="C39" s="179"/>
      <c r="D39" s="179" t="s">
        <v>78</v>
      </c>
      <c r="E39" s="288">
        <v>0.01</v>
      </c>
      <c r="F39" s="293">
        <v>2E-3</v>
      </c>
      <c r="G39" s="836"/>
      <c r="H39" s="839"/>
      <c r="I39" s="180" t="s">
        <v>66</v>
      </c>
      <c r="J39" s="287"/>
    </row>
    <row r="40" spans="2:14" x14ac:dyDescent="0.25">
      <c r="B40" s="287"/>
      <c r="C40" s="179"/>
      <c r="D40" s="217" t="s">
        <v>78</v>
      </c>
      <c r="E40" s="302" t="s">
        <v>72</v>
      </c>
      <c r="F40" s="298" t="s">
        <v>73</v>
      </c>
      <c r="G40" s="836"/>
      <c r="H40" s="839"/>
      <c r="I40" s="300"/>
      <c r="J40" s="287"/>
    </row>
    <row r="41" spans="2:14" ht="40.5" customHeight="1" thickBot="1" x14ac:dyDescent="0.3">
      <c r="B41" s="287"/>
      <c r="C41" s="181"/>
      <c r="D41" s="217" t="s">
        <v>79</v>
      </c>
      <c r="E41" s="832" t="s">
        <v>80</v>
      </c>
      <c r="F41" s="834"/>
      <c r="G41" s="837"/>
      <c r="H41" s="840"/>
      <c r="I41" s="300" t="s">
        <v>81</v>
      </c>
      <c r="J41" s="287"/>
    </row>
    <row r="42" spans="2:14" x14ac:dyDescent="0.25">
      <c r="B42" s="287"/>
      <c r="C42" s="179" t="s">
        <v>82</v>
      </c>
      <c r="D42" s="294" t="s">
        <v>63</v>
      </c>
      <c r="E42" s="295">
        <v>5</v>
      </c>
      <c r="F42" s="295">
        <v>0.42</v>
      </c>
      <c r="G42" s="295" t="s">
        <v>64</v>
      </c>
      <c r="H42" s="295" t="s">
        <v>65</v>
      </c>
      <c r="I42" s="297" t="s">
        <v>66</v>
      </c>
      <c r="J42" s="287"/>
    </row>
    <row r="43" spans="2:14" x14ac:dyDescent="0.25">
      <c r="B43" s="287"/>
      <c r="C43" s="179"/>
      <c r="D43" s="179" t="s">
        <v>83</v>
      </c>
      <c r="E43" s="293">
        <v>10</v>
      </c>
      <c r="F43" s="293">
        <v>0.84</v>
      </c>
      <c r="G43" s="293" t="s">
        <v>64</v>
      </c>
      <c r="H43" s="293" t="s">
        <v>65</v>
      </c>
      <c r="I43" s="180" t="s">
        <v>81</v>
      </c>
      <c r="J43" s="287"/>
    </row>
    <row r="44" spans="2:14" ht="15" customHeight="1" x14ac:dyDescent="0.25">
      <c r="B44" s="287"/>
      <c r="C44" s="179"/>
      <c r="D44" s="179" t="s">
        <v>84</v>
      </c>
      <c r="E44" s="293">
        <v>4</v>
      </c>
      <c r="F44" s="293">
        <v>0.34</v>
      </c>
      <c r="G44" s="293" t="s">
        <v>64</v>
      </c>
      <c r="H44" s="293" t="s">
        <v>65</v>
      </c>
      <c r="I44" s="180" t="s">
        <v>66</v>
      </c>
      <c r="J44" s="287"/>
    </row>
    <row r="45" spans="2:14" s="186" customFormat="1" x14ac:dyDescent="0.25">
      <c r="B45" s="287"/>
      <c r="C45" s="179"/>
      <c r="D45" s="179" t="s">
        <v>85</v>
      </c>
      <c r="E45" s="293">
        <v>10</v>
      </c>
      <c r="F45" s="293">
        <v>0.84</v>
      </c>
      <c r="G45" s="293" t="s">
        <v>64</v>
      </c>
      <c r="H45" s="293" t="s">
        <v>65</v>
      </c>
      <c r="I45" s="180" t="s">
        <v>66</v>
      </c>
      <c r="J45" s="287"/>
      <c r="K45" s="185"/>
      <c r="M45" s="185"/>
      <c r="N45" s="185"/>
    </row>
    <row r="46" spans="2:14" s="186" customFormat="1" ht="15.75" thickBot="1" x14ac:dyDescent="0.3">
      <c r="B46" s="287"/>
      <c r="C46" s="179"/>
      <c r="D46" s="217" t="s">
        <v>86</v>
      </c>
      <c r="E46" s="298">
        <v>100</v>
      </c>
      <c r="F46" s="298">
        <v>10</v>
      </c>
      <c r="G46" s="298" t="s">
        <v>64</v>
      </c>
      <c r="H46" s="298" t="s">
        <v>65</v>
      </c>
      <c r="I46" s="300" t="s">
        <v>66</v>
      </c>
      <c r="J46" s="287"/>
      <c r="K46" s="185"/>
    </row>
    <row r="47" spans="2:14" x14ac:dyDescent="0.25">
      <c r="B47" s="287"/>
      <c r="C47" s="176" t="s">
        <v>87</v>
      </c>
      <c r="D47" s="294" t="s">
        <v>88</v>
      </c>
      <c r="E47" s="295">
        <v>100</v>
      </c>
      <c r="F47" s="295">
        <v>17</v>
      </c>
      <c r="G47" s="295" t="s">
        <v>64</v>
      </c>
      <c r="H47" s="295" t="s">
        <v>65</v>
      </c>
      <c r="I47" s="297" t="s">
        <v>66</v>
      </c>
      <c r="J47" s="287"/>
    </row>
    <row r="48" spans="2:14" ht="15.75" thickBot="1" x14ac:dyDescent="0.3">
      <c r="B48" s="287"/>
      <c r="C48" s="179"/>
      <c r="D48" s="179" t="s">
        <v>89</v>
      </c>
      <c r="E48" s="293">
        <v>1</v>
      </c>
      <c r="F48" s="293">
        <v>0.17</v>
      </c>
      <c r="G48" s="293" t="s">
        <v>64</v>
      </c>
      <c r="H48" s="293" t="s">
        <v>65</v>
      </c>
      <c r="I48" s="180" t="s">
        <v>66</v>
      </c>
      <c r="J48" s="287"/>
    </row>
    <row r="49" spans="2:14" x14ac:dyDescent="0.25">
      <c r="B49" s="287"/>
      <c r="C49" s="303" t="s">
        <v>90</v>
      </c>
      <c r="D49" s="304" t="s">
        <v>91</v>
      </c>
      <c r="E49" s="295">
        <v>10</v>
      </c>
      <c r="F49" s="295">
        <v>2</v>
      </c>
      <c r="G49" s="295" t="s">
        <v>64</v>
      </c>
      <c r="H49" s="295" t="s">
        <v>65</v>
      </c>
      <c r="I49" s="297" t="s">
        <v>66</v>
      </c>
      <c r="J49" s="287"/>
    </row>
    <row r="50" spans="2:14" s="175" customFormat="1" ht="15.75" thickBot="1" x14ac:dyDescent="0.3">
      <c r="B50" s="287"/>
      <c r="C50" s="305"/>
      <c r="D50" s="306" t="s">
        <v>92</v>
      </c>
      <c r="E50" s="307" t="s">
        <v>93</v>
      </c>
      <c r="F50" s="307">
        <v>1.2</v>
      </c>
      <c r="G50" s="307" t="s">
        <v>64</v>
      </c>
      <c r="H50" s="307" t="s">
        <v>65</v>
      </c>
      <c r="I50" s="183" t="s">
        <v>94</v>
      </c>
      <c r="J50" s="287"/>
      <c r="L50" s="174"/>
      <c r="M50" s="174"/>
      <c r="N50" s="174"/>
    </row>
    <row r="51" spans="2:14" s="175" customFormat="1" ht="15.75" thickBot="1" x14ac:dyDescent="0.3">
      <c r="B51" s="287"/>
      <c r="C51" s="287"/>
      <c r="D51" s="181" t="s">
        <v>95</v>
      </c>
      <c r="E51" s="305"/>
      <c r="F51" s="287"/>
      <c r="G51" s="287"/>
      <c r="H51" s="287"/>
      <c r="I51" s="287"/>
      <c r="J51" s="287"/>
      <c r="L51" s="174"/>
      <c r="M51" s="174"/>
      <c r="N51" s="174"/>
    </row>
    <row r="52" spans="2:14" s="175" customFormat="1" ht="7.5" customHeight="1" thickBot="1" x14ac:dyDescent="0.3">
      <c r="B52" s="287"/>
      <c r="J52" s="287"/>
      <c r="L52" s="174"/>
      <c r="M52" s="174"/>
      <c r="N52" s="174"/>
    </row>
    <row r="53" spans="2:14" s="175" customFormat="1" x14ac:dyDescent="0.25">
      <c r="B53" s="287"/>
      <c r="C53" s="176" t="s">
        <v>96</v>
      </c>
      <c r="D53" s="308" t="s">
        <v>97</v>
      </c>
      <c r="E53" s="292">
        <v>0.5</v>
      </c>
      <c r="F53" s="292">
        <v>0.01</v>
      </c>
      <c r="G53" s="292" t="s">
        <v>98</v>
      </c>
      <c r="H53" s="178" t="s">
        <v>65</v>
      </c>
      <c r="I53" s="287"/>
      <c r="J53" s="287"/>
      <c r="L53" s="174"/>
      <c r="M53" s="174"/>
      <c r="N53" s="174"/>
    </row>
    <row r="54" spans="2:14" s="175" customFormat="1" x14ac:dyDescent="0.25">
      <c r="B54" s="287"/>
      <c r="C54" s="179"/>
      <c r="D54" s="309" t="s">
        <v>99</v>
      </c>
      <c r="E54" s="293">
        <v>1</v>
      </c>
      <c r="F54" s="293">
        <v>3.4000000000000002E-2</v>
      </c>
      <c r="G54" s="293" t="s">
        <v>98</v>
      </c>
      <c r="H54" s="180" t="s">
        <v>65</v>
      </c>
      <c r="I54" s="287"/>
      <c r="J54" s="287"/>
      <c r="L54" s="174"/>
      <c r="M54" s="174"/>
      <c r="N54" s="174"/>
    </row>
    <row r="55" spans="2:14" s="175" customFormat="1" x14ac:dyDescent="0.25">
      <c r="B55" s="287"/>
      <c r="C55" s="179"/>
      <c r="D55" s="309" t="s">
        <v>100</v>
      </c>
      <c r="E55" s="293">
        <v>1</v>
      </c>
      <c r="F55" s="293">
        <v>0.2</v>
      </c>
      <c r="G55" s="293" t="s">
        <v>98</v>
      </c>
      <c r="H55" s="180" t="s">
        <v>65</v>
      </c>
      <c r="I55" s="287"/>
      <c r="J55" s="287"/>
      <c r="L55" s="174"/>
      <c r="M55" s="174"/>
      <c r="N55" s="174"/>
    </row>
    <row r="56" spans="2:14" s="175" customFormat="1" ht="15.75" thickBot="1" x14ac:dyDescent="0.3">
      <c r="B56" s="287"/>
      <c r="C56" s="179"/>
      <c r="D56" s="309" t="s">
        <v>101</v>
      </c>
      <c r="E56" s="293">
        <v>5</v>
      </c>
      <c r="F56" s="293">
        <v>0.11</v>
      </c>
      <c r="G56" s="293" t="s">
        <v>98</v>
      </c>
      <c r="H56" s="180" t="s">
        <v>65</v>
      </c>
      <c r="I56" s="287"/>
      <c r="J56" s="287"/>
      <c r="L56" s="174"/>
      <c r="M56" s="174"/>
      <c r="N56" s="174"/>
    </row>
    <row r="57" spans="2:14" s="175" customFormat="1" x14ac:dyDescent="0.25">
      <c r="B57" s="287"/>
      <c r="C57" s="303" t="s">
        <v>102</v>
      </c>
      <c r="D57" s="304" t="s">
        <v>103</v>
      </c>
      <c r="E57" s="295">
        <v>1</v>
      </c>
      <c r="F57" s="295">
        <v>0.1</v>
      </c>
      <c r="G57" s="295" t="s">
        <v>98</v>
      </c>
      <c r="H57" s="297" t="s">
        <v>65</v>
      </c>
      <c r="I57" s="287"/>
      <c r="J57" s="287"/>
      <c r="L57" s="174"/>
      <c r="M57" s="174"/>
      <c r="N57" s="174"/>
    </row>
    <row r="58" spans="2:14" s="175" customFormat="1" ht="15.75" thickBot="1" x14ac:dyDescent="0.3">
      <c r="B58" s="287"/>
      <c r="C58" s="305" t="s">
        <v>104</v>
      </c>
      <c r="D58" s="310" t="s">
        <v>105</v>
      </c>
      <c r="E58" s="298">
        <v>12.5</v>
      </c>
      <c r="F58" s="298">
        <v>2.5</v>
      </c>
      <c r="G58" s="298" t="s">
        <v>98</v>
      </c>
      <c r="H58" s="300" t="s">
        <v>65</v>
      </c>
      <c r="I58" s="287"/>
      <c r="J58" s="287"/>
      <c r="L58" s="174"/>
      <c r="M58" s="174"/>
      <c r="N58" s="174"/>
    </row>
    <row r="59" spans="2:14" s="175" customFormat="1" ht="15.75" thickBot="1" x14ac:dyDescent="0.3">
      <c r="B59" s="287"/>
      <c r="C59" s="181" t="s">
        <v>106</v>
      </c>
      <c r="D59" s="310" t="s">
        <v>107</v>
      </c>
      <c r="E59" s="298">
        <v>4000</v>
      </c>
      <c r="F59" s="298">
        <v>13</v>
      </c>
      <c r="G59" s="298" t="s">
        <v>98</v>
      </c>
      <c r="H59" s="300" t="s">
        <v>65</v>
      </c>
      <c r="I59" s="287"/>
      <c r="J59" s="287"/>
      <c r="L59" s="174"/>
      <c r="M59" s="174"/>
      <c r="N59" s="174"/>
    </row>
    <row r="60" spans="2:14" s="175" customFormat="1" x14ac:dyDescent="0.25">
      <c r="B60" s="287"/>
      <c r="C60" s="176" t="s">
        <v>108</v>
      </c>
      <c r="D60" s="304" t="s">
        <v>109</v>
      </c>
      <c r="E60" s="295">
        <v>100</v>
      </c>
      <c r="F60" s="295">
        <v>2</v>
      </c>
      <c r="G60" s="295" t="s">
        <v>98</v>
      </c>
      <c r="H60" s="297" t="s">
        <v>65</v>
      </c>
      <c r="I60" s="287"/>
      <c r="J60" s="287"/>
      <c r="L60" s="174"/>
      <c r="M60" s="174"/>
      <c r="N60" s="174"/>
    </row>
    <row r="61" spans="2:14" s="175" customFormat="1" x14ac:dyDescent="0.25">
      <c r="B61" s="287"/>
      <c r="C61" s="179"/>
      <c r="D61" s="309" t="s">
        <v>110</v>
      </c>
      <c r="E61" s="293">
        <v>50</v>
      </c>
      <c r="F61" s="293">
        <v>5</v>
      </c>
      <c r="G61" s="293" t="s">
        <v>98</v>
      </c>
      <c r="H61" s="180" t="s">
        <v>65</v>
      </c>
      <c r="I61" s="287"/>
      <c r="J61" s="287"/>
      <c r="L61" s="174"/>
      <c r="M61" s="174"/>
      <c r="N61" s="174"/>
    </row>
    <row r="62" spans="2:14" s="175" customFormat="1" x14ac:dyDescent="0.25">
      <c r="B62" s="287"/>
      <c r="C62" s="179"/>
      <c r="D62" s="309" t="s">
        <v>111</v>
      </c>
      <c r="E62" s="293">
        <v>10</v>
      </c>
      <c r="F62" s="293">
        <v>0.34</v>
      </c>
      <c r="G62" s="293" t="s">
        <v>98</v>
      </c>
      <c r="H62" s="180" t="s">
        <v>65</v>
      </c>
      <c r="I62" s="287"/>
      <c r="J62" s="287"/>
      <c r="L62" s="174"/>
      <c r="M62" s="174"/>
      <c r="N62" s="174"/>
    </row>
    <row r="63" spans="2:14" s="175" customFormat="1" ht="15.75" thickBot="1" x14ac:dyDescent="0.3">
      <c r="B63" s="287"/>
      <c r="C63" s="179"/>
      <c r="D63" s="310" t="s">
        <v>112</v>
      </c>
      <c r="E63" s="298">
        <v>1000</v>
      </c>
      <c r="F63" s="298">
        <v>20</v>
      </c>
      <c r="G63" s="298" t="s">
        <v>98</v>
      </c>
      <c r="H63" s="300" t="s">
        <v>65</v>
      </c>
      <c r="I63" s="287"/>
      <c r="J63" s="287"/>
      <c r="L63" s="174"/>
      <c r="M63" s="174"/>
      <c r="N63" s="174"/>
    </row>
    <row r="64" spans="2:14" s="175" customFormat="1" x14ac:dyDescent="0.25">
      <c r="B64" s="287"/>
      <c r="C64" s="176" t="s">
        <v>113</v>
      </c>
      <c r="D64" s="304" t="s">
        <v>114</v>
      </c>
      <c r="E64" s="295">
        <v>0.5</v>
      </c>
      <c r="F64" s="295">
        <v>0.01</v>
      </c>
      <c r="G64" s="295" t="s">
        <v>98</v>
      </c>
      <c r="H64" s="297" t="s">
        <v>65</v>
      </c>
      <c r="I64" s="287"/>
      <c r="J64" s="287"/>
      <c r="L64" s="174"/>
      <c r="M64" s="174"/>
      <c r="N64" s="174"/>
    </row>
    <row r="65" spans="2:14" s="175" customFormat="1" x14ac:dyDescent="0.25">
      <c r="B65" s="287"/>
      <c r="C65" s="179"/>
      <c r="D65" s="309" t="s">
        <v>115</v>
      </c>
      <c r="E65" s="293">
        <v>5</v>
      </c>
      <c r="F65" s="293">
        <v>0.1</v>
      </c>
      <c r="G65" s="293" t="s">
        <v>98</v>
      </c>
      <c r="H65" s="180" t="s">
        <v>65</v>
      </c>
      <c r="I65" s="287"/>
      <c r="J65" s="287"/>
      <c r="L65" s="174"/>
      <c r="M65" s="174"/>
      <c r="N65" s="174"/>
    </row>
    <row r="66" spans="2:14" s="175" customFormat="1" ht="15.75" thickBot="1" x14ac:dyDescent="0.3">
      <c r="B66" s="287"/>
      <c r="C66" s="181"/>
      <c r="D66" s="310" t="s">
        <v>116</v>
      </c>
      <c r="E66" s="298">
        <v>0.1</v>
      </c>
      <c r="F66" s="298">
        <f>0.1/20</f>
        <v>5.0000000000000001E-3</v>
      </c>
      <c r="G66" s="298" t="s">
        <v>98</v>
      </c>
      <c r="H66" s="300" t="s">
        <v>65</v>
      </c>
      <c r="I66" s="287"/>
      <c r="J66" s="287"/>
      <c r="L66" s="174"/>
      <c r="M66" s="174"/>
      <c r="N66" s="174"/>
    </row>
    <row r="67" spans="2:14" s="175" customFormat="1" x14ac:dyDescent="0.25">
      <c r="B67" s="287"/>
      <c r="C67" s="179" t="s">
        <v>117</v>
      </c>
      <c r="D67" s="304" t="s">
        <v>118</v>
      </c>
      <c r="E67" s="295">
        <v>5</v>
      </c>
      <c r="F67" s="295">
        <v>0.1</v>
      </c>
      <c r="G67" s="295" t="s">
        <v>98</v>
      </c>
      <c r="H67" s="297" t="s">
        <v>65</v>
      </c>
      <c r="I67" s="287"/>
      <c r="J67" s="287"/>
      <c r="L67" s="174"/>
      <c r="M67" s="174"/>
      <c r="N67" s="174"/>
    </row>
    <row r="68" spans="2:14" s="175" customFormat="1" x14ac:dyDescent="0.25">
      <c r="B68" s="287"/>
      <c r="C68" s="179"/>
      <c r="D68" s="309" t="s">
        <v>119</v>
      </c>
      <c r="E68" s="293">
        <v>500</v>
      </c>
      <c r="F68" s="293">
        <v>10</v>
      </c>
      <c r="G68" s="293" t="s">
        <v>98</v>
      </c>
      <c r="H68" s="180" t="s">
        <v>65</v>
      </c>
      <c r="I68" s="287"/>
      <c r="J68" s="287"/>
      <c r="L68" s="174"/>
      <c r="M68" s="174"/>
      <c r="N68" s="174"/>
    </row>
    <row r="69" spans="2:14" s="175" customFormat="1" x14ac:dyDescent="0.25">
      <c r="B69" s="287"/>
      <c r="C69" s="179"/>
      <c r="D69" s="309" t="s">
        <v>120</v>
      </c>
      <c r="E69" s="293">
        <v>50</v>
      </c>
      <c r="F69" s="293">
        <v>5.6</v>
      </c>
      <c r="G69" s="293" t="s">
        <v>98</v>
      </c>
      <c r="H69" s="180" t="s">
        <v>65</v>
      </c>
      <c r="I69" s="287"/>
      <c r="J69" s="287"/>
      <c r="L69" s="174"/>
      <c r="M69" s="174"/>
      <c r="N69" s="174"/>
    </row>
    <row r="70" spans="2:14" s="175" customFormat="1" ht="15.75" thickBot="1" x14ac:dyDescent="0.3">
      <c r="B70" s="287"/>
      <c r="C70" s="181"/>
      <c r="D70" s="310" t="s">
        <v>121</v>
      </c>
      <c r="E70" s="298">
        <v>50</v>
      </c>
      <c r="F70" s="298">
        <v>1</v>
      </c>
      <c r="G70" s="298" t="s">
        <v>98</v>
      </c>
      <c r="H70" s="300" t="s">
        <v>65</v>
      </c>
      <c r="I70" s="287"/>
      <c r="J70" s="287"/>
      <c r="L70" s="174"/>
      <c r="M70" s="174"/>
      <c r="N70" s="174"/>
    </row>
    <row r="71" spans="2:14" s="175" customFormat="1" ht="15.75" thickBot="1" x14ac:dyDescent="0.3">
      <c r="B71" s="287"/>
      <c r="C71" s="289" t="s">
        <v>122</v>
      </c>
      <c r="D71" s="306" t="s">
        <v>123</v>
      </c>
      <c r="E71" s="307">
        <v>10</v>
      </c>
      <c r="F71" s="307">
        <v>2</v>
      </c>
      <c r="G71" s="307" t="s">
        <v>98</v>
      </c>
      <c r="H71" s="183" t="s">
        <v>65</v>
      </c>
      <c r="I71" s="287"/>
      <c r="J71" s="287"/>
      <c r="L71" s="174"/>
      <c r="M71" s="174"/>
      <c r="N71" s="174"/>
    </row>
    <row r="72" spans="2:14" s="175" customFormat="1" x14ac:dyDescent="0.25">
      <c r="B72" s="287"/>
      <c r="C72" s="287"/>
      <c r="D72" s="287"/>
      <c r="E72" s="287"/>
      <c r="F72" s="287"/>
      <c r="G72" s="287"/>
      <c r="H72" s="287"/>
      <c r="I72" s="287"/>
      <c r="J72" s="287"/>
      <c r="L72" s="174"/>
      <c r="M72" s="174"/>
      <c r="N72" s="174"/>
    </row>
  </sheetData>
  <mergeCells count="7">
    <mergeCell ref="C21:I21"/>
    <mergeCell ref="C23:I23"/>
    <mergeCell ref="C25:I25"/>
    <mergeCell ref="C27:I27"/>
    <mergeCell ref="G38:G41"/>
    <mergeCell ref="H38:H41"/>
    <mergeCell ref="E41:F41"/>
  </mergeCells>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5C94"/>
  </sheetPr>
  <dimension ref="A1:CX2"/>
  <sheetViews>
    <sheetView topLeftCell="AS1" workbookViewId="0">
      <selection activeCell="C5" sqref="C5"/>
    </sheetView>
  </sheetViews>
  <sheetFormatPr defaultColWidth="8.85546875" defaultRowHeight="15" x14ac:dyDescent="0.25"/>
  <sheetData>
    <row r="1" spans="1:102" s="58" customFormat="1" ht="12.75" x14ac:dyDescent="0.2">
      <c r="A1" s="59"/>
      <c r="B1" s="59" t="s">
        <v>506</v>
      </c>
      <c r="C1" s="59"/>
      <c r="D1" s="60"/>
      <c r="E1" s="70"/>
      <c r="F1" s="60"/>
      <c r="G1" s="62" t="s">
        <v>507</v>
      </c>
      <c r="H1" s="63"/>
      <c r="I1" s="63"/>
      <c r="J1" s="63"/>
      <c r="K1" s="64"/>
      <c r="L1" s="62" t="s">
        <v>806</v>
      </c>
      <c r="M1" s="63"/>
      <c r="N1" s="63"/>
      <c r="O1" s="113"/>
      <c r="P1" s="63"/>
      <c r="Q1" s="63"/>
      <c r="R1" s="63"/>
      <c r="S1" s="63"/>
      <c r="T1" s="66"/>
      <c r="U1" s="60"/>
      <c r="V1" s="101" t="s">
        <v>509</v>
      </c>
      <c r="W1" s="102"/>
      <c r="X1" s="102"/>
      <c r="Y1" s="102"/>
      <c r="Z1" s="102"/>
      <c r="AA1" s="104"/>
      <c r="AB1" s="62" t="s">
        <v>807</v>
      </c>
      <c r="AC1" s="63"/>
      <c r="AD1" s="63"/>
      <c r="AE1" s="113"/>
      <c r="AF1" s="63"/>
      <c r="AG1" s="63"/>
      <c r="AH1" s="63"/>
      <c r="AI1" s="63"/>
      <c r="AJ1" s="66"/>
      <c r="AK1" s="60"/>
      <c r="AL1" s="101" t="s">
        <v>513</v>
      </c>
      <c r="AM1" s="102"/>
      <c r="AN1" s="102"/>
      <c r="AO1" s="116"/>
      <c r="AP1" s="103"/>
      <c r="AQ1" s="102"/>
      <c r="AR1" s="102"/>
      <c r="AS1" s="104"/>
      <c r="AT1" s="62" t="s">
        <v>515</v>
      </c>
      <c r="AU1" s="63"/>
      <c r="AV1" s="63"/>
      <c r="AW1" s="63"/>
      <c r="AX1" s="63"/>
      <c r="AY1" s="63"/>
      <c r="AZ1" s="63"/>
      <c r="BA1" s="69"/>
      <c r="BB1" s="69"/>
      <c r="BC1" s="63"/>
      <c r="BD1" s="63"/>
      <c r="BE1" s="63"/>
      <c r="BF1" s="63"/>
      <c r="BG1" s="63"/>
      <c r="BH1" s="63"/>
      <c r="BI1" s="64"/>
      <c r="BJ1" s="62" t="s">
        <v>645</v>
      </c>
      <c r="BK1" s="63"/>
      <c r="BL1" s="63"/>
      <c r="BM1" s="113"/>
      <c r="BN1" s="63"/>
      <c r="BO1" s="63"/>
      <c r="BP1" s="63"/>
      <c r="BQ1" s="63"/>
      <c r="BR1" s="63"/>
      <c r="BS1" s="64"/>
      <c r="BT1" s="62" t="s">
        <v>808</v>
      </c>
      <c r="BU1" s="63"/>
      <c r="BV1" s="63"/>
      <c r="BW1" s="113"/>
      <c r="BX1" s="63"/>
      <c r="BY1" s="63"/>
      <c r="BZ1" s="63"/>
      <c r="CA1" s="63"/>
      <c r="CB1" s="64"/>
      <c r="CC1" s="71" t="s">
        <v>521</v>
      </c>
      <c r="CD1" s="69"/>
      <c r="CE1" s="72"/>
      <c r="CF1" s="77" t="s">
        <v>518</v>
      </c>
      <c r="CG1" s="77"/>
      <c r="CH1" s="62" t="s">
        <v>809</v>
      </c>
      <c r="CI1" s="63"/>
      <c r="CJ1" s="63"/>
      <c r="CK1" s="113"/>
      <c r="CL1" s="69"/>
      <c r="CM1" s="63"/>
      <c r="CN1" s="63"/>
      <c r="CO1" s="63"/>
      <c r="CP1" s="64"/>
      <c r="CQ1" s="71" t="s">
        <v>810</v>
      </c>
      <c r="CR1" s="69"/>
      <c r="CS1" s="72"/>
      <c r="CT1" s="94" t="s">
        <v>522</v>
      </c>
      <c r="CU1" s="117" t="s">
        <v>236</v>
      </c>
      <c r="CV1" s="92"/>
      <c r="CW1" s="92"/>
      <c r="CX1" s="118"/>
    </row>
    <row r="2" spans="1:102" s="107" customFormat="1" ht="13.5" thickBot="1" x14ac:dyDescent="0.25">
      <c r="A2" s="105" t="s">
        <v>523</v>
      </c>
      <c r="B2" s="105" t="s">
        <v>524</v>
      </c>
      <c r="C2" s="105" t="s">
        <v>525</v>
      </c>
      <c r="D2" s="105" t="s">
        <v>526</v>
      </c>
      <c r="E2" s="123" t="s">
        <v>527</v>
      </c>
      <c r="F2" s="105" t="s">
        <v>528</v>
      </c>
      <c r="G2" s="106" t="s">
        <v>529</v>
      </c>
      <c r="H2" s="107" t="s">
        <v>530</v>
      </c>
      <c r="I2" s="107" t="s">
        <v>811</v>
      </c>
      <c r="J2" s="107" t="s">
        <v>532</v>
      </c>
      <c r="K2" s="108" t="s">
        <v>533</v>
      </c>
      <c r="L2" s="106" t="s">
        <v>529</v>
      </c>
      <c r="M2" s="107" t="s">
        <v>530</v>
      </c>
      <c r="N2" s="107" t="s">
        <v>534</v>
      </c>
      <c r="O2" s="115" t="s">
        <v>536</v>
      </c>
      <c r="P2" s="107" t="s">
        <v>537</v>
      </c>
      <c r="Q2" s="107" t="s">
        <v>538</v>
      </c>
      <c r="R2" s="107" t="s">
        <v>539</v>
      </c>
      <c r="S2" s="107" t="s">
        <v>540</v>
      </c>
      <c r="T2" s="107" t="s">
        <v>147</v>
      </c>
      <c r="U2" s="105" t="s">
        <v>541</v>
      </c>
      <c r="V2" s="110" t="s">
        <v>542</v>
      </c>
      <c r="W2" s="109" t="s">
        <v>529</v>
      </c>
      <c r="X2" s="109" t="s">
        <v>530</v>
      </c>
      <c r="Y2" s="109" t="s">
        <v>543</v>
      </c>
      <c r="Z2" s="109" t="s">
        <v>544</v>
      </c>
      <c r="AA2" s="111" t="s">
        <v>545</v>
      </c>
      <c r="AB2" s="106" t="s">
        <v>529</v>
      </c>
      <c r="AC2" s="107" t="s">
        <v>530</v>
      </c>
      <c r="AD2" s="107" t="s">
        <v>534</v>
      </c>
      <c r="AE2" s="115" t="s">
        <v>536</v>
      </c>
      <c r="AF2" s="107" t="s">
        <v>537</v>
      </c>
      <c r="AG2" s="107" t="s">
        <v>538</v>
      </c>
      <c r="AH2" s="107" t="s">
        <v>539</v>
      </c>
      <c r="AI2" s="107" t="s">
        <v>540</v>
      </c>
      <c r="AJ2" s="107" t="s">
        <v>147</v>
      </c>
      <c r="AK2" s="105" t="s">
        <v>541</v>
      </c>
      <c r="AL2" s="110" t="s">
        <v>529</v>
      </c>
      <c r="AM2" s="109" t="s">
        <v>530</v>
      </c>
      <c r="AN2" s="109" t="s">
        <v>534</v>
      </c>
      <c r="AO2" s="124" t="s">
        <v>536</v>
      </c>
      <c r="AP2" s="105" t="s">
        <v>537</v>
      </c>
      <c r="AQ2" s="109" t="s">
        <v>550</v>
      </c>
      <c r="AR2" s="109" t="s">
        <v>551</v>
      </c>
      <c r="AS2" s="111" t="s">
        <v>552</v>
      </c>
      <c r="AT2" s="106" t="s">
        <v>555</v>
      </c>
      <c r="AU2" s="107" t="s">
        <v>530</v>
      </c>
      <c r="AV2" s="107" t="s">
        <v>556</v>
      </c>
      <c r="AW2" s="107" t="s">
        <v>557</v>
      </c>
      <c r="AX2" s="107" t="s">
        <v>558</v>
      </c>
      <c r="AY2" s="107" t="s">
        <v>559</v>
      </c>
      <c r="AZ2" s="107" t="s">
        <v>560</v>
      </c>
      <c r="BA2" s="105" t="s">
        <v>812</v>
      </c>
      <c r="BB2" s="105" t="s">
        <v>564</v>
      </c>
      <c r="BC2" s="107" t="s">
        <v>563</v>
      </c>
      <c r="BD2" s="107" t="s">
        <v>567</v>
      </c>
      <c r="BE2" s="107" t="s">
        <v>568</v>
      </c>
      <c r="BF2" s="107" t="s">
        <v>569</v>
      </c>
      <c r="BG2" s="107" t="s">
        <v>571</v>
      </c>
      <c r="BH2" s="107" t="s">
        <v>570</v>
      </c>
      <c r="BI2" s="108" t="s">
        <v>572</v>
      </c>
      <c r="BJ2" s="106" t="s">
        <v>529</v>
      </c>
      <c r="BK2" s="107" t="s">
        <v>530</v>
      </c>
      <c r="BL2" s="107" t="s">
        <v>534</v>
      </c>
      <c r="BM2" s="115" t="s">
        <v>536</v>
      </c>
      <c r="BN2" s="107" t="s">
        <v>573</v>
      </c>
      <c r="BO2" s="107" t="s">
        <v>574</v>
      </c>
      <c r="BP2" s="107" t="s">
        <v>575</v>
      </c>
      <c r="BQ2" s="107" t="s">
        <v>576</v>
      </c>
      <c r="BR2" s="107" t="s">
        <v>577</v>
      </c>
      <c r="BS2" s="108" t="s">
        <v>578</v>
      </c>
      <c r="BT2" s="106" t="s">
        <v>529</v>
      </c>
      <c r="BU2" s="107" t="s">
        <v>530</v>
      </c>
      <c r="BV2" s="107" t="s">
        <v>534</v>
      </c>
      <c r="BW2" s="115" t="s">
        <v>536</v>
      </c>
      <c r="BX2" s="107" t="s">
        <v>537</v>
      </c>
      <c r="BY2" s="107" t="s">
        <v>538</v>
      </c>
      <c r="BZ2" s="107" t="s">
        <v>539</v>
      </c>
      <c r="CA2" s="107" t="s">
        <v>540</v>
      </c>
      <c r="CB2" s="108" t="s">
        <v>147</v>
      </c>
      <c r="CC2" s="125" t="s">
        <v>579</v>
      </c>
      <c r="CD2" s="105" t="s">
        <v>580</v>
      </c>
      <c r="CE2" s="126" t="s">
        <v>581</v>
      </c>
      <c r="CF2" s="127" t="s">
        <v>546</v>
      </c>
      <c r="CG2" s="127" t="s">
        <v>547</v>
      </c>
      <c r="CH2" s="106" t="s">
        <v>529</v>
      </c>
      <c r="CI2" s="107" t="s">
        <v>530</v>
      </c>
      <c r="CJ2" s="107" t="s">
        <v>534</v>
      </c>
      <c r="CK2" s="115" t="s">
        <v>536</v>
      </c>
      <c r="CL2" s="105" t="s">
        <v>537</v>
      </c>
      <c r="CM2" s="107" t="s">
        <v>538</v>
      </c>
      <c r="CN2" s="107" t="s">
        <v>539</v>
      </c>
      <c r="CO2" s="107" t="s">
        <v>540</v>
      </c>
      <c r="CP2" s="108" t="s">
        <v>147</v>
      </c>
      <c r="CQ2" s="125" t="s">
        <v>579</v>
      </c>
      <c r="CR2" s="105" t="s">
        <v>580</v>
      </c>
      <c r="CS2" s="126" t="s">
        <v>581</v>
      </c>
      <c r="CT2" s="128" t="s">
        <v>582</v>
      </c>
      <c r="CU2" s="121" t="s">
        <v>583</v>
      </c>
      <c r="CV2" s="129" t="s">
        <v>584</v>
      </c>
      <c r="CW2" s="129" t="s">
        <v>585</v>
      </c>
      <c r="CX2" s="130" t="s">
        <v>586</v>
      </c>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P323"/>
  <sheetViews>
    <sheetView topLeftCell="A7" zoomScale="70" zoomScaleNormal="70" workbookViewId="0">
      <selection activeCell="K15" sqref="K15"/>
    </sheetView>
  </sheetViews>
  <sheetFormatPr defaultColWidth="8.85546875" defaultRowHeight="15" x14ac:dyDescent="0.25"/>
  <cols>
    <col min="1" max="1" width="71.7109375" style="190" bestFit="1" customWidth="1"/>
    <col min="2" max="2" width="23.42578125" style="190" customWidth="1"/>
    <col min="3" max="3" width="107.140625" style="190" bestFit="1" customWidth="1"/>
    <col min="4" max="4" width="25.140625" style="190" bestFit="1" customWidth="1"/>
    <col min="5" max="5" width="111.42578125" style="190" bestFit="1" customWidth="1"/>
    <col min="6" max="6" width="22.42578125" style="190" bestFit="1" customWidth="1"/>
    <col min="7" max="7" width="39.85546875" style="190" customWidth="1"/>
    <col min="8" max="8" width="25.85546875" style="190" customWidth="1"/>
    <col min="9" max="9" width="49" style="190" bestFit="1" customWidth="1"/>
    <col min="10" max="10" width="25.85546875" style="190" customWidth="1"/>
    <col min="11" max="11" width="80" style="190" bestFit="1" customWidth="1"/>
    <col min="12" max="12" width="22.85546875" style="190" bestFit="1" customWidth="1"/>
    <col min="13" max="13" width="13.42578125" style="190" customWidth="1"/>
    <col min="14" max="14" width="13.140625" style="190" customWidth="1"/>
    <col min="15" max="15" width="13.7109375" style="190" customWidth="1"/>
    <col min="16" max="16" width="19.140625" style="190" bestFit="1" customWidth="1"/>
    <col min="17" max="17" width="52.42578125" style="190" bestFit="1" customWidth="1"/>
    <col min="18" max="18" width="8.85546875" style="190"/>
    <col min="19" max="19" width="95.28515625" style="190" bestFit="1" customWidth="1"/>
    <col min="20" max="20" width="43.7109375" style="190" customWidth="1"/>
    <col min="21" max="21" width="27.7109375" style="190" bestFit="1" customWidth="1"/>
    <col min="22" max="22" width="11.85546875" style="190" bestFit="1" customWidth="1"/>
    <col min="23" max="23" width="27" style="190" bestFit="1" customWidth="1"/>
    <col min="24" max="26" width="8.85546875" style="190"/>
    <col min="27" max="27" width="92.85546875" style="190" bestFit="1" customWidth="1"/>
    <col min="28" max="34" width="8.85546875" style="190"/>
    <col min="35" max="35" width="15.42578125" style="190" bestFit="1" customWidth="1"/>
    <col min="36" max="37" width="8.85546875" style="190"/>
    <col min="38" max="38" width="35.42578125" style="190" bestFit="1" customWidth="1"/>
    <col min="39" max="41" width="11" style="190" customWidth="1"/>
    <col min="42" max="42" width="29.7109375" style="190" bestFit="1" customWidth="1"/>
    <col min="43" max="43" width="37.7109375" style="190" customWidth="1"/>
    <col min="44" max="44" width="43" style="190" bestFit="1" customWidth="1"/>
    <col min="45" max="45" width="69.7109375" style="190" bestFit="1" customWidth="1"/>
    <col min="46" max="46" width="69.7109375" style="190" customWidth="1"/>
    <col min="47" max="48" width="8.85546875" style="190"/>
    <col min="49" max="49" width="8.85546875" style="190" customWidth="1"/>
    <col min="50" max="50" width="16.140625" style="190" bestFit="1" customWidth="1"/>
    <col min="51" max="51" width="35.42578125" style="190" bestFit="1" customWidth="1"/>
    <col min="52" max="52" width="75.85546875" style="190" hidden="1" customWidth="1"/>
    <col min="53" max="53" width="29.140625" style="190" customWidth="1"/>
    <col min="54" max="54" width="76.140625" style="190" bestFit="1" customWidth="1"/>
    <col min="55" max="55" width="8.85546875" style="190"/>
    <col min="56" max="56" width="69.7109375" style="190" hidden="1" customWidth="1"/>
    <col min="57" max="57" width="76.140625" style="190" hidden="1" customWidth="1"/>
    <col min="58" max="61" width="8.85546875" style="190"/>
    <col min="62" max="62" width="14.28515625" style="190" customWidth="1"/>
    <col min="63" max="63" width="41.85546875" style="190" bestFit="1" customWidth="1"/>
    <col min="64" max="64" width="52.28515625" style="190" bestFit="1" customWidth="1"/>
    <col min="65" max="65" width="51.42578125" style="190" customWidth="1"/>
    <col min="66" max="66" width="51.42578125" style="190" hidden="1" customWidth="1"/>
    <col min="67" max="67" width="8.85546875" style="190" hidden="1" customWidth="1"/>
    <col min="68" max="68" width="17.140625" style="192" hidden="1" customWidth="1"/>
    <col min="69" max="73" width="8.85546875" style="190"/>
    <col min="74" max="74" width="21.42578125" style="190" bestFit="1" customWidth="1"/>
    <col min="75" max="75" width="11.140625" style="190" bestFit="1" customWidth="1"/>
    <col min="76" max="76" width="32.85546875" style="190" bestFit="1" customWidth="1"/>
    <col min="77" max="77" width="60" style="190" bestFit="1" customWidth="1"/>
    <col min="79" max="84" width="8.85546875" style="190"/>
    <col min="85" max="85" width="53.85546875" style="190" bestFit="1" customWidth="1"/>
    <col min="86" max="86" width="67.140625" style="190" bestFit="1" customWidth="1"/>
    <col min="87" max="87" width="54.85546875" style="190" bestFit="1" customWidth="1"/>
    <col min="88" max="88" width="26.140625" style="190" customWidth="1"/>
    <col min="89" max="92" width="8.85546875" style="190"/>
    <col min="93" max="93" width="26.28515625" style="190" bestFit="1" customWidth="1"/>
    <col min="94" max="16384" width="8.85546875" style="190"/>
  </cols>
  <sheetData>
    <row r="1" spans="1:94" s="187" customFormat="1" ht="12.75" x14ac:dyDescent="0.2">
      <c r="A1" s="187" t="s">
        <v>813</v>
      </c>
      <c r="B1" s="187" t="s">
        <v>814</v>
      </c>
      <c r="C1" s="187" t="s">
        <v>815</v>
      </c>
      <c r="D1" s="187" t="s">
        <v>816</v>
      </c>
      <c r="E1" s="187" t="s">
        <v>817</v>
      </c>
      <c r="F1" s="187" t="s">
        <v>818</v>
      </c>
      <c r="G1" s="187" t="s">
        <v>819</v>
      </c>
      <c r="H1" s="187" t="s">
        <v>820</v>
      </c>
      <c r="I1" s="187" t="s">
        <v>821</v>
      </c>
      <c r="K1" s="187" t="s">
        <v>822</v>
      </c>
      <c r="L1" s="188" t="s">
        <v>823</v>
      </c>
      <c r="M1" s="187" t="s">
        <v>824</v>
      </c>
      <c r="N1" s="187" t="s">
        <v>825</v>
      </c>
      <c r="O1" s="187" t="s">
        <v>535</v>
      </c>
      <c r="P1" s="187" t="s">
        <v>826</v>
      </c>
      <c r="Q1" s="187" t="s">
        <v>827</v>
      </c>
      <c r="R1" s="187" t="s">
        <v>828</v>
      </c>
      <c r="S1" s="187" t="s">
        <v>829</v>
      </c>
      <c r="T1" s="187" t="s">
        <v>830</v>
      </c>
      <c r="U1" s="187" t="s">
        <v>509</v>
      </c>
      <c r="V1" s="187" t="s">
        <v>831</v>
      </c>
      <c r="W1" s="187" t="s">
        <v>832</v>
      </c>
      <c r="AA1" s="187" t="s">
        <v>535</v>
      </c>
      <c r="AB1" s="187">
        <v>2</v>
      </c>
      <c r="AC1" s="187">
        <v>3</v>
      </c>
      <c r="AD1" s="187">
        <v>4</v>
      </c>
      <c r="AE1" s="187">
        <v>5</v>
      </c>
      <c r="AF1" s="187">
        <v>6</v>
      </c>
      <c r="AG1" s="187">
        <v>7</v>
      </c>
      <c r="AH1" s="187">
        <v>8</v>
      </c>
      <c r="AI1" s="187">
        <v>9</v>
      </c>
      <c r="AJ1" s="187">
        <v>10</v>
      </c>
      <c r="BA1" s="189"/>
      <c r="BB1" s="189"/>
      <c r="BD1" s="190"/>
    </row>
    <row r="2" spans="1:94" x14ac:dyDescent="0.25">
      <c r="A2" s="190" t="s">
        <v>185</v>
      </c>
      <c r="B2" s="190" t="s">
        <v>185</v>
      </c>
      <c r="C2" s="190" t="s">
        <v>185</v>
      </c>
      <c r="D2" s="190" t="s">
        <v>185</v>
      </c>
      <c r="E2" s="190" t="s">
        <v>185</v>
      </c>
      <c r="F2" s="190" t="s">
        <v>185</v>
      </c>
      <c r="G2" s="190" t="s">
        <v>185</v>
      </c>
      <c r="H2" s="190" t="s">
        <v>185</v>
      </c>
      <c r="I2" s="190" t="s">
        <v>185</v>
      </c>
      <c r="K2" s="190" t="s">
        <v>185</v>
      </c>
      <c r="L2" s="190" t="s">
        <v>185</v>
      </c>
      <c r="M2" s="190" t="s">
        <v>185</v>
      </c>
      <c r="N2" s="190" t="s">
        <v>185</v>
      </c>
      <c r="O2" s="190" t="s">
        <v>185</v>
      </c>
      <c r="P2" s="190" t="s">
        <v>185</v>
      </c>
      <c r="Q2" s="190" t="s">
        <v>185</v>
      </c>
      <c r="R2" s="190" t="s">
        <v>185</v>
      </c>
      <c r="S2" s="190" t="s">
        <v>185</v>
      </c>
      <c r="T2" s="190" t="s">
        <v>185</v>
      </c>
      <c r="U2" s="190" t="s">
        <v>185</v>
      </c>
      <c r="V2" s="190" t="s">
        <v>185</v>
      </c>
      <c r="W2" s="190" t="s">
        <v>185</v>
      </c>
      <c r="AA2" s="190" t="s">
        <v>185</v>
      </c>
      <c r="AO2" s="189" t="s">
        <v>833</v>
      </c>
      <c r="AP2" s="189" t="s">
        <v>833</v>
      </c>
      <c r="AQ2" s="189" t="s">
        <v>834</v>
      </c>
      <c r="AR2" s="189" t="s">
        <v>835</v>
      </c>
      <c r="AS2" s="189" t="s">
        <v>833</v>
      </c>
      <c r="AW2" s="189" t="s">
        <v>836</v>
      </c>
      <c r="AX2" s="189" t="s">
        <v>836</v>
      </c>
      <c r="AY2" s="189" t="s">
        <v>836</v>
      </c>
      <c r="AZ2" s="189" t="s">
        <v>837</v>
      </c>
      <c r="BA2" s="189" t="s">
        <v>838</v>
      </c>
      <c r="BB2" s="189" t="s">
        <v>837</v>
      </c>
      <c r="BC2" s="191" t="s">
        <v>836</v>
      </c>
      <c r="BD2" s="189" t="s">
        <v>836</v>
      </c>
      <c r="BJ2" s="189" t="s">
        <v>522</v>
      </c>
      <c r="BK2" s="189" t="s">
        <v>839</v>
      </c>
      <c r="BL2" s="189" t="s">
        <v>522</v>
      </c>
      <c r="BM2" s="189" t="s">
        <v>522</v>
      </c>
      <c r="BN2" s="189" t="s">
        <v>522</v>
      </c>
      <c r="BO2" s="189" t="s">
        <v>522</v>
      </c>
      <c r="BT2" s="189" t="s">
        <v>840</v>
      </c>
      <c r="BU2" s="189" t="s">
        <v>840</v>
      </c>
      <c r="BV2" s="189" t="s">
        <v>840</v>
      </c>
      <c r="BW2" s="189" t="s">
        <v>840</v>
      </c>
      <c r="BX2" s="189" t="s">
        <v>841</v>
      </c>
      <c r="BY2" s="189" t="s">
        <v>840</v>
      </c>
      <c r="CG2" s="189" t="s">
        <v>842</v>
      </c>
      <c r="CH2" s="189" t="s">
        <v>236</v>
      </c>
      <c r="CI2" s="189" t="s">
        <v>842</v>
      </c>
      <c r="CK2" s="190" t="s">
        <v>236</v>
      </c>
      <c r="CL2" s="190" t="s">
        <v>843</v>
      </c>
      <c r="CM2" s="193" t="s">
        <v>643</v>
      </c>
      <c r="CN2" s="193"/>
      <c r="CO2" s="192" t="s">
        <v>844</v>
      </c>
      <c r="CP2" s="193" t="s">
        <v>845</v>
      </c>
    </row>
    <row r="3" spans="1:94" x14ac:dyDescent="0.25">
      <c r="A3" s="190" t="s">
        <v>846</v>
      </c>
      <c r="B3" s="190" t="s">
        <v>815</v>
      </c>
      <c r="C3" s="194" t="s">
        <v>847</v>
      </c>
      <c r="D3" s="190" t="s">
        <v>848</v>
      </c>
      <c r="E3" s="194" t="s">
        <v>849</v>
      </c>
      <c r="F3" s="190" t="s">
        <v>850</v>
      </c>
      <c r="G3" s="194" t="s">
        <v>847</v>
      </c>
      <c r="H3" s="190" t="s">
        <v>848</v>
      </c>
      <c r="I3" s="190" t="s">
        <v>851</v>
      </c>
      <c r="K3" s="195" t="s">
        <v>852</v>
      </c>
      <c r="L3" s="196" t="s">
        <v>853</v>
      </c>
      <c r="M3" s="190" t="s">
        <v>854</v>
      </c>
      <c r="N3" s="190" t="s">
        <v>855</v>
      </c>
      <c r="O3" s="190" t="s">
        <v>780</v>
      </c>
      <c r="P3" s="190" t="s">
        <v>856</v>
      </c>
      <c r="Q3" s="190" t="s">
        <v>857</v>
      </c>
      <c r="R3" s="190" t="s">
        <v>858</v>
      </c>
      <c r="S3" s="190" t="s">
        <v>859</v>
      </c>
      <c r="T3" s="190" t="s">
        <v>860</v>
      </c>
      <c r="U3" s="190" t="s">
        <v>861</v>
      </c>
      <c r="V3" s="190" t="s">
        <v>862</v>
      </c>
      <c r="W3" s="190" t="s">
        <v>863</v>
      </c>
      <c r="AA3" s="190" t="str">
        <f>N3</f>
        <v>TapeStation High Sensitivity D1000 ScreenTape (cat # 5067-5584, Agilent Technologies Inc., Santa Clara, USA)</v>
      </c>
      <c r="AB3" s="197" t="s">
        <v>573</v>
      </c>
      <c r="AC3" s="197" t="s">
        <v>574</v>
      </c>
      <c r="AD3" s="197" t="s">
        <v>575</v>
      </c>
      <c r="AE3" s="197" t="s">
        <v>864</v>
      </c>
      <c r="AF3" s="197" t="s">
        <v>577</v>
      </c>
      <c r="AG3" s="197" t="s">
        <v>578</v>
      </c>
      <c r="AJ3" s="190" t="s">
        <v>865</v>
      </c>
      <c r="AO3" s="190" t="s">
        <v>833</v>
      </c>
      <c r="AP3" s="190" t="s">
        <v>866</v>
      </c>
      <c r="AQ3" s="190" t="s">
        <v>867</v>
      </c>
      <c r="AR3" s="190" t="str">
        <f t="shared" ref="AR3:AR8" si="0">AO$3&amp;"_"&amp;AO$4&amp;"_"&amp;AP3</f>
        <v>UP_BSI_rep_number_samples</v>
      </c>
      <c r="AS3" s="192" t="s">
        <v>867</v>
      </c>
      <c r="AT3" s="192"/>
      <c r="AW3" s="190" t="s">
        <v>845</v>
      </c>
      <c r="AX3" s="190" t="s">
        <v>836</v>
      </c>
      <c r="AY3" s="190" t="s">
        <v>866</v>
      </c>
      <c r="AZ3" s="190" t="s">
        <v>867</v>
      </c>
      <c r="BA3" s="190" t="str">
        <f t="shared" ref="BA3:BA10" si="1">AX$3&amp;"_"&amp;AX$4&amp;"_"&amp;AY3</f>
        <v>DSC_BSI_rep_number_samples</v>
      </c>
      <c r="BB3" s="190" t="s">
        <v>867</v>
      </c>
      <c r="BC3" s="190" t="b">
        <f>BE3=BB3</f>
        <v>1</v>
      </c>
      <c r="BD3" s="190" t="s">
        <v>867</v>
      </c>
      <c r="BE3" s="190" t="s">
        <v>867</v>
      </c>
      <c r="BJ3" s="190" t="s">
        <v>868</v>
      </c>
      <c r="BK3" s="198" t="str">
        <f>BJ$2&amp;"_"&amp;"Tech"</f>
        <v>Pooling_Tech</v>
      </c>
      <c r="BL3" s="190" t="s">
        <v>869</v>
      </c>
      <c r="BM3" s="198" t="s">
        <v>869</v>
      </c>
      <c r="BO3" s="190" t="b">
        <f t="shared" ref="BO3:BO66" si="2">BM3=BL3</f>
        <v>1</v>
      </c>
      <c r="BP3" s="192" t="s">
        <v>869</v>
      </c>
      <c r="BQ3" s="190" t="b">
        <f>BL3=BP3</f>
        <v>1</v>
      </c>
      <c r="BT3" s="190" t="s">
        <v>870</v>
      </c>
      <c r="BU3" s="190" t="s">
        <v>871</v>
      </c>
      <c r="BV3" s="190" t="s">
        <v>530</v>
      </c>
      <c r="BW3" s="190" t="s">
        <v>872</v>
      </c>
      <c r="BX3" s="190" t="str">
        <f t="shared" ref="BX3:BX15" si="3">$BT$3&amp;"_"&amp;BU$3&amp;"_"&amp;BW$3&amp;"_"&amp;BV3</f>
        <v>FinalPool_LS_TapeStation_Tech</v>
      </c>
      <c r="BY3" s="192" t="s">
        <v>873</v>
      </c>
      <c r="CG3" s="190" t="s">
        <v>874</v>
      </c>
      <c r="CH3" s="190" t="s">
        <v>875</v>
      </c>
      <c r="CI3" s="190" t="str">
        <f t="shared" ref="CI3:CI14" si="4">$CK$2&amp;"_"&amp;CL$2&amp;"_"&amp;CO2</f>
        <v>Sequencing_Par_RunID</v>
      </c>
      <c r="CL3" s="190" t="s">
        <v>876</v>
      </c>
      <c r="CM3" s="193" t="s">
        <v>877</v>
      </c>
      <c r="CN3" s="193"/>
      <c r="CO3" s="192" t="s">
        <v>826</v>
      </c>
      <c r="CP3" s="193" t="s">
        <v>878</v>
      </c>
    </row>
    <row r="4" spans="1:94" x14ac:dyDescent="0.25">
      <c r="A4" s="190" t="s">
        <v>879</v>
      </c>
      <c r="B4" s="190" t="s">
        <v>815</v>
      </c>
      <c r="C4" s="190" t="s">
        <v>880</v>
      </c>
      <c r="D4" s="190" t="s">
        <v>881</v>
      </c>
      <c r="E4" s="194" t="s">
        <v>882</v>
      </c>
      <c r="F4" s="190" t="s">
        <v>883</v>
      </c>
      <c r="G4" s="190" t="s">
        <v>880</v>
      </c>
      <c r="H4" s="190" t="s">
        <v>884</v>
      </c>
      <c r="I4" s="190" t="s">
        <v>885</v>
      </c>
      <c r="K4" s="195" t="s">
        <v>886</v>
      </c>
      <c r="L4" s="196" t="s">
        <v>887</v>
      </c>
      <c r="M4" s="190" t="s">
        <v>888</v>
      </c>
      <c r="N4" s="190" t="s">
        <v>889</v>
      </c>
      <c r="O4" s="190" t="s">
        <v>781</v>
      </c>
      <c r="P4" s="190" t="s">
        <v>890</v>
      </c>
      <c r="Q4" s="190" t="s">
        <v>891</v>
      </c>
      <c r="R4" s="190" t="s">
        <v>892</v>
      </c>
      <c r="S4" s="190" t="s">
        <v>893</v>
      </c>
      <c r="T4" s="190" t="s">
        <v>894</v>
      </c>
      <c r="U4" s="190" t="s">
        <v>895</v>
      </c>
      <c r="V4" s="190" t="s">
        <v>896</v>
      </c>
      <c r="W4" s="190" t="s">
        <v>897</v>
      </c>
      <c r="AA4" s="190" t="str">
        <f>N4</f>
        <v>Bioanalyzer High Sensitivity DNA Kit (cat # 5067-4626, Agilent Technologies Inc., Santa Clara, USA)</v>
      </c>
      <c r="AB4" s="197" t="s">
        <v>573</v>
      </c>
      <c r="AC4" s="197" t="s">
        <v>574</v>
      </c>
      <c r="AD4" s="197" t="s">
        <v>898</v>
      </c>
      <c r="AE4" s="197" t="s">
        <v>578</v>
      </c>
      <c r="AF4" s="197" t="s">
        <v>575</v>
      </c>
      <c r="AG4" s="197" t="s">
        <v>899</v>
      </c>
      <c r="AH4" s="197" t="s">
        <v>864</v>
      </c>
      <c r="AI4" s="197" t="s">
        <v>900</v>
      </c>
      <c r="AJ4" s="190" t="s">
        <v>901</v>
      </c>
      <c r="AO4" s="190" t="s">
        <v>902</v>
      </c>
      <c r="AP4" s="190" t="s">
        <v>903</v>
      </c>
      <c r="AQ4" s="190" t="s">
        <v>904</v>
      </c>
      <c r="AR4" s="190" t="str">
        <f t="shared" si="0"/>
        <v>UP_BSI_rep_sample_type</v>
      </c>
      <c r="AS4" s="192" t="s">
        <v>904</v>
      </c>
      <c r="AT4" s="192"/>
      <c r="AW4" s="190" t="s">
        <v>878</v>
      </c>
      <c r="AX4" s="190" t="s">
        <v>902</v>
      </c>
      <c r="AY4" s="190" t="s">
        <v>903</v>
      </c>
      <c r="AZ4" s="190" t="s">
        <v>904</v>
      </c>
      <c r="BA4" s="190" t="str">
        <f t="shared" si="1"/>
        <v>DSC_BSI_rep_sample_type</v>
      </c>
      <c r="BB4" s="190" t="s">
        <v>904</v>
      </c>
      <c r="BC4" s="190" t="b">
        <f t="shared" ref="BC4:BC67" si="5">BE4=BB4</f>
        <v>1</v>
      </c>
      <c r="BD4" s="190" t="s">
        <v>904</v>
      </c>
      <c r="BE4" s="190" t="s">
        <v>904</v>
      </c>
      <c r="BJ4" s="190" t="s">
        <v>905</v>
      </c>
      <c r="BK4" s="199" t="s">
        <v>906</v>
      </c>
      <c r="BL4" s="190" t="s">
        <v>907</v>
      </c>
      <c r="BM4" s="199" t="s">
        <v>907</v>
      </c>
      <c r="BO4" s="190" t="b">
        <f t="shared" si="2"/>
        <v>1</v>
      </c>
      <c r="BP4" s="192" t="s">
        <v>907</v>
      </c>
      <c r="BQ4" s="190" t="b">
        <f t="shared" ref="BQ4:BQ68" si="6">BL4=BP4</f>
        <v>1</v>
      </c>
      <c r="BU4" s="190" t="s">
        <v>908</v>
      </c>
      <c r="BV4" s="190" t="s">
        <v>529</v>
      </c>
      <c r="BW4" s="190" t="s">
        <v>909</v>
      </c>
      <c r="BX4" s="190" t="str">
        <f t="shared" si="3"/>
        <v>FinalPool_LS_TapeStation_Date</v>
      </c>
      <c r="BY4" s="192" t="s">
        <v>910</v>
      </c>
      <c r="CG4" s="190" t="s">
        <v>911</v>
      </c>
      <c r="CH4" s="190" t="s">
        <v>912</v>
      </c>
      <c r="CI4" s="190" t="str">
        <f t="shared" si="4"/>
        <v>Sequencing_Par_InstrumentID</v>
      </c>
      <c r="CL4" s="190" t="s">
        <v>913</v>
      </c>
      <c r="CM4" s="193" t="s">
        <v>914</v>
      </c>
      <c r="CN4" s="193"/>
      <c r="CO4" s="192" t="s">
        <v>915</v>
      </c>
      <c r="CP4" s="193" t="s">
        <v>916</v>
      </c>
    </row>
    <row r="5" spans="1:94" x14ac:dyDescent="0.25">
      <c r="A5" s="190" t="s">
        <v>917</v>
      </c>
      <c r="B5" s="190" t="s">
        <v>815</v>
      </c>
      <c r="C5" s="194" t="s">
        <v>918</v>
      </c>
      <c r="D5" s="190" t="s">
        <v>919</v>
      </c>
      <c r="E5" s="190" t="s">
        <v>920</v>
      </c>
      <c r="F5" s="190" t="s">
        <v>921</v>
      </c>
      <c r="G5" s="194" t="s">
        <v>918</v>
      </c>
      <c r="H5" s="190" t="s">
        <v>922</v>
      </c>
      <c r="I5" s="190" t="s">
        <v>923</v>
      </c>
      <c r="K5" s="195" t="s">
        <v>924</v>
      </c>
      <c r="L5" s="196" t="s">
        <v>925</v>
      </c>
      <c r="O5" s="190" t="s">
        <v>775</v>
      </c>
      <c r="P5" s="190" t="s">
        <v>926</v>
      </c>
      <c r="Q5" s="190" t="s">
        <v>927</v>
      </c>
      <c r="R5" s="190" t="s">
        <v>928</v>
      </c>
      <c r="S5" s="190" t="s">
        <v>929</v>
      </c>
      <c r="T5" s="190" t="s">
        <v>930</v>
      </c>
      <c r="U5" s="190" t="s">
        <v>931</v>
      </c>
      <c r="V5" s="190" t="s">
        <v>932</v>
      </c>
      <c r="W5" s="190" t="s">
        <v>933</v>
      </c>
      <c r="AO5" s="190" t="s">
        <v>934</v>
      </c>
      <c r="AP5" s="190" t="s">
        <v>935</v>
      </c>
      <c r="AQ5" s="190" t="s">
        <v>936</v>
      </c>
      <c r="AR5" s="190" t="str">
        <f t="shared" si="0"/>
        <v>UP_BSI_req_LibPrepKit</v>
      </c>
      <c r="AS5" s="192" t="s">
        <v>936</v>
      </c>
      <c r="AT5" s="192"/>
      <c r="AW5" s="190" t="s">
        <v>916</v>
      </c>
      <c r="AX5" s="190" t="s">
        <v>934</v>
      </c>
      <c r="AY5" s="190" t="s">
        <v>935</v>
      </c>
      <c r="AZ5" s="190" t="s">
        <v>936</v>
      </c>
      <c r="BA5" s="190" t="str">
        <f t="shared" si="1"/>
        <v>DSC_BSI_req_LibPrepKit</v>
      </c>
      <c r="BB5" s="190" t="s">
        <v>936</v>
      </c>
      <c r="BC5" s="190" t="b">
        <f t="shared" si="5"/>
        <v>1</v>
      </c>
      <c r="BD5" s="190" t="s">
        <v>936</v>
      </c>
      <c r="BE5" s="190" t="s">
        <v>936</v>
      </c>
      <c r="BJ5" s="190" t="s">
        <v>937</v>
      </c>
      <c r="BK5" s="199" t="s">
        <v>938</v>
      </c>
      <c r="BL5" s="190" t="s">
        <v>939</v>
      </c>
      <c r="BM5" s="199" t="s">
        <v>939</v>
      </c>
      <c r="BO5" s="190" t="b">
        <f t="shared" si="2"/>
        <v>1</v>
      </c>
      <c r="BP5" s="192" t="s">
        <v>939</v>
      </c>
      <c r="BQ5" s="190" t="b">
        <f t="shared" si="6"/>
        <v>1</v>
      </c>
      <c r="BU5" s="190" t="s">
        <v>940</v>
      </c>
      <c r="BV5" s="190" t="s">
        <v>534</v>
      </c>
      <c r="BX5" s="190" t="str">
        <f t="shared" si="3"/>
        <v>FinalPool_LS_TapeStation_File</v>
      </c>
      <c r="BY5" s="192" t="s">
        <v>941</v>
      </c>
      <c r="CG5" s="190" t="s">
        <v>942</v>
      </c>
      <c r="CH5" s="190" t="s">
        <v>943</v>
      </c>
      <c r="CI5" s="190" t="str">
        <f t="shared" si="4"/>
        <v>Sequencing_Par_FC_type</v>
      </c>
      <c r="CL5" s="190" t="s">
        <v>944</v>
      </c>
      <c r="CM5" s="193" t="s">
        <v>945</v>
      </c>
      <c r="CN5" s="193"/>
      <c r="CO5" s="192" t="s">
        <v>946</v>
      </c>
      <c r="CP5" s="193" t="s">
        <v>947</v>
      </c>
    </row>
    <row r="6" spans="1:94" x14ac:dyDescent="0.25">
      <c r="A6" s="190" t="s">
        <v>948</v>
      </c>
      <c r="B6" s="190" t="s">
        <v>815</v>
      </c>
      <c r="C6" s="190" t="s">
        <v>949</v>
      </c>
      <c r="D6" s="190" t="s">
        <v>950</v>
      </c>
      <c r="E6" s="190" t="s">
        <v>951</v>
      </c>
      <c r="F6" s="190" t="s">
        <v>952</v>
      </c>
      <c r="G6" s="190" t="s">
        <v>949</v>
      </c>
      <c r="H6" s="190" t="s">
        <v>953</v>
      </c>
      <c r="I6" s="190" t="s">
        <v>954</v>
      </c>
      <c r="K6" s="195" t="s">
        <v>753</v>
      </c>
      <c r="L6" s="196" t="s">
        <v>955</v>
      </c>
      <c r="N6" s="187" t="s">
        <v>956</v>
      </c>
      <c r="P6" s="190" t="s">
        <v>957</v>
      </c>
      <c r="Q6" s="190" t="s">
        <v>958</v>
      </c>
      <c r="R6" s="190" t="s">
        <v>959</v>
      </c>
      <c r="S6" s="190" t="s">
        <v>960</v>
      </c>
      <c r="T6" s="190" t="s">
        <v>961</v>
      </c>
      <c r="V6" s="190" t="s">
        <v>962</v>
      </c>
      <c r="W6" s="190" t="s">
        <v>963</v>
      </c>
      <c r="AC6" s="197"/>
      <c r="AD6" s="197"/>
      <c r="AO6" s="190" t="s">
        <v>964</v>
      </c>
      <c r="AP6" s="190" t="s">
        <v>965</v>
      </c>
      <c r="AQ6" s="190" t="s">
        <v>966</v>
      </c>
      <c r="AR6" s="190" t="str">
        <f t="shared" si="0"/>
        <v>UP_BSI_min_vol_submitted</v>
      </c>
      <c r="AS6" s="192" t="s">
        <v>966</v>
      </c>
      <c r="AT6" s="192"/>
      <c r="AW6" s="190" t="s">
        <v>947</v>
      </c>
      <c r="AX6" s="190" t="s">
        <v>967</v>
      </c>
      <c r="AY6" s="190" t="s">
        <v>965</v>
      </c>
      <c r="AZ6" s="190" t="s">
        <v>966</v>
      </c>
      <c r="BA6" s="190" t="str">
        <f t="shared" si="1"/>
        <v>DSC_BSI_min_vol_submitted</v>
      </c>
      <c r="BB6" s="190" t="s">
        <v>966</v>
      </c>
      <c r="BC6" s="190" t="b">
        <f t="shared" si="5"/>
        <v>1</v>
      </c>
      <c r="BD6" s="190" t="s">
        <v>966</v>
      </c>
      <c r="BE6" s="190" t="s">
        <v>966</v>
      </c>
      <c r="BK6" s="199" t="s">
        <v>968</v>
      </c>
      <c r="BL6" s="190" t="s">
        <v>969</v>
      </c>
      <c r="BM6" s="199" t="s">
        <v>969</v>
      </c>
      <c r="BO6" s="190" t="b">
        <f t="shared" si="2"/>
        <v>1</v>
      </c>
      <c r="BP6" s="192" t="s">
        <v>969</v>
      </c>
      <c r="BQ6" s="190" t="b">
        <f t="shared" si="6"/>
        <v>1</v>
      </c>
      <c r="BU6" s="190" t="s">
        <v>651</v>
      </c>
      <c r="BV6" s="190" t="s">
        <v>537</v>
      </c>
      <c r="BX6" s="190" t="str">
        <f t="shared" si="3"/>
        <v>FinalPool_LS_TapeStation_Dilution_factor</v>
      </c>
      <c r="BY6" s="192" t="s">
        <v>970</v>
      </c>
      <c r="CG6" s="190" t="s">
        <v>971</v>
      </c>
      <c r="CH6" s="190" t="s">
        <v>972</v>
      </c>
      <c r="CI6" s="190" t="str">
        <f t="shared" si="4"/>
        <v>Sequencing_Par_Kit_size</v>
      </c>
      <c r="CM6" s="193" t="s">
        <v>973</v>
      </c>
      <c r="CN6" s="193"/>
      <c r="CO6" s="192" t="s">
        <v>974</v>
      </c>
      <c r="CP6" s="193" t="s">
        <v>658</v>
      </c>
    </row>
    <row r="7" spans="1:94" x14ac:dyDescent="0.25">
      <c r="A7" s="190" t="s">
        <v>975</v>
      </c>
      <c r="B7" s="190" t="s">
        <v>817</v>
      </c>
      <c r="C7" s="194" t="s">
        <v>976</v>
      </c>
      <c r="D7" s="190" t="s">
        <v>977</v>
      </c>
      <c r="E7" s="190" t="s">
        <v>978</v>
      </c>
      <c r="F7" s="190" t="s">
        <v>979</v>
      </c>
      <c r="G7" s="194" t="s">
        <v>976</v>
      </c>
      <c r="H7" s="190" t="s">
        <v>977</v>
      </c>
      <c r="K7" s="195" t="s">
        <v>747</v>
      </c>
      <c r="L7" s="196" t="s">
        <v>980</v>
      </c>
      <c r="N7" s="190" t="s">
        <v>185</v>
      </c>
      <c r="P7" s="190" t="s">
        <v>981</v>
      </c>
      <c r="Q7" s="190" t="s">
        <v>982</v>
      </c>
      <c r="R7" s="190" t="s">
        <v>983</v>
      </c>
      <c r="S7" s="190" t="s">
        <v>984</v>
      </c>
      <c r="T7" s="190" t="s">
        <v>985</v>
      </c>
      <c r="V7" s="190" t="s">
        <v>986</v>
      </c>
      <c r="W7" s="190" t="s">
        <v>987</v>
      </c>
      <c r="AC7" s="197"/>
      <c r="AD7" s="197"/>
      <c r="AO7" s="190" t="s">
        <v>988</v>
      </c>
      <c r="AP7" s="190" t="s">
        <v>989</v>
      </c>
      <c r="AQ7" s="190" t="s">
        <v>990</v>
      </c>
      <c r="AR7" s="190" t="str">
        <f t="shared" si="0"/>
        <v>UP_BSI_min_mass_submitted</v>
      </c>
      <c r="AS7" s="192" t="s">
        <v>990</v>
      </c>
      <c r="AT7" s="192"/>
      <c r="AW7" s="190" t="s">
        <v>658</v>
      </c>
      <c r="AX7" s="190" t="s">
        <v>991</v>
      </c>
      <c r="AY7" s="190" t="s">
        <v>989</v>
      </c>
      <c r="AZ7" s="190" t="s">
        <v>990</v>
      </c>
      <c r="BA7" s="190" t="str">
        <f t="shared" si="1"/>
        <v>DSC_BSI_min_mass_submitted</v>
      </c>
      <c r="BB7" s="190" t="s">
        <v>990</v>
      </c>
      <c r="BC7" s="190" t="b">
        <f t="shared" si="5"/>
        <v>1</v>
      </c>
      <c r="BD7" s="190" t="s">
        <v>990</v>
      </c>
      <c r="BE7" s="190" t="s">
        <v>990</v>
      </c>
      <c r="BK7" s="199" t="s">
        <v>992</v>
      </c>
      <c r="BL7" s="190" t="s">
        <v>993</v>
      </c>
      <c r="BM7" s="199" t="s">
        <v>993</v>
      </c>
      <c r="BO7" s="190" t="b">
        <f t="shared" si="2"/>
        <v>1</v>
      </c>
      <c r="BP7" s="192" t="s">
        <v>993</v>
      </c>
      <c r="BQ7" s="190" t="b">
        <f t="shared" si="6"/>
        <v>1</v>
      </c>
      <c r="BV7" s="190" t="s">
        <v>536</v>
      </c>
      <c r="BX7" s="190" t="str">
        <f t="shared" si="3"/>
        <v>FinalPool_LS_TapeStation_Kit</v>
      </c>
      <c r="BY7" s="192" t="s">
        <v>994</v>
      </c>
      <c r="CG7" s="190" t="s">
        <v>995</v>
      </c>
      <c r="CH7" s="190" t="s">
        <v>996</v>
      </c>
      <c r="CI7" s="190" t="str">
        <f t="shared" si="4"/>
        <v>Sequencing_Par_DC1</v>
      </c>
      <c r="CM7" s="193" t="s">
        <v>997</v>
      </c>
      <c r="CN7" s="193"/>
      <c r="CO7" s="192" t="s">
        <v>998</v>
      </c>
      <c r="CP7" s="193"/>
    </row>
    <row r="8" spans="1:94" x14ac:dyDescent="0.25">
      <c r="A8" s="190" t="s">
        <v>999</v>
      </c>
      <c r="B8" s="190" t="s">
        <v>817</v>
      </c>
      <c r="C8" s="190" t="s">
        <v>1000</v>
      </c>
      <c r="D8" s="190" t="s">
        <v>1001</v>
      </c>
      <c r="E8" s="190" t="s">
        <v>1002</v>
      </c>
      <c r="F8" s="190" t="s">
        <v>1003</v>
      </c>
      <c r="G8" s="190" t="s">
        <v>1000</v>
      </c>
      <c r="H8" s="190" t="s">
        <v>1004</v>
      </c>
      <c r="K8" s="195" t="s">
        <v>756</v>
      </c>
      <c r="L8" s="190" t="s">
        <v>1005</v>
      </c>
      <c r="N8" s="190" t="s">
        <v>664</v>
      </c>
      <c r="P8" s="190" t="s">
        <v>1006</v>
      </c>
      <c r="Q8" s="190" t="s">
        <v>1007</v>
      </c>
      <c r="R8" s="190" t="s">
        <v>1008</v>
      </c>
      <c r="S8" s="190" t="s">
        <v>1009</v>
      </c>
      <c r="T8" s="190" t="s">
        <v>1010</v>
      </c>
      <c r="V8" s="190" t="s">
        <v>1011</v>
      </c>
      <c r="W8" s="190" t="s">
        <v>237</v>
      </c>
      <c r="AC8" s="197"/>
      <c r="AD8" s="197"/>
      <c r="AO8" s="190" t="s">
        <v>1012</v>
      </c>
      <c r="AP8" s="190" t="s">
        <v>1013</v>
      </c>
      <c r="AQ8" s="190" t="s">
        <v>1014</v>
      </c>
      <c r="AR8" s="190" t="str">
        <f t="shared" si="0"/>
        <v>UP_BSI_max_mass_submitted</v>
      </c>
      <c r="AS8" s="192" t="s">
        <v>1014</v>
      </c>
      <c r="AT8" s="192"/>
      <c r="AX8" s="190" t="s">
        <v>1015</v>
      </c>
      <c r="AY8" s="190" t="s">
        <v>1013</v>
      </c>
      <c r="AZ8" s="190" t="s">
        <v>1014</v>
      </c>
      <c r="BA8" s="190" t="str">
        <f t="shared" si="1"/>
        <v>DSC_BSI_max_mass_submitted</v>
      </c>
      <c r="BB8" s="190" t="s">
        <v>1014</v>
      </c>
      <c r="BC8" s="190" t="b">
        <f t="shared" si="5"/>
        <v>1</v>
      </c>
      <c r="BD8" s="190" t="s">
        <v>1014</v>
      </c>
      <c r="BE8" s="190" t="s">
        <v>1014</v>
      </c>
      <c r="BK8" s="199" t="s">
        <v>1016</v>
      </c>
      <c r="BL8" s="190" t="s">
        <v>1017</v>
      </c>
      <c r="BM8" s="199" t="s">
        <v>1017</v>
      </c>
      <c r="BN8" s="200" t="s">
        <v>1017</v>
      </c>
      <c r="BO8" s="190" t="b">
        <f t="shared" si="2"/>
        <v>1</v>
      </c>
      <c r="BP8" s="192" t="s">
        <v>1017</v>
      </c>
      <c r="BQ8" s="190" t="b">
        <f t="shared" si="6"/>
        <v>1</v>
      </c>
      <c r="BV8" s="190" t="s">
        <v>535</v>
      </c>
      <c r="BX8" s="190" t="str">
        <f t="shared" si="3"/>
        <v>FinalPool_LS_TapeStation_Instrument</v>
      </c>
      <c r="BY8" s="192" t="s">
        <v>1018</v>
      </c>
      <c r="CG8" s="190" t="s">
        <v>1019</v>
      </c>
      <c r="CH8" s="190" t="s">
        <v>1020</v>
      </c>
      <c r="CI8" s="190" t="str">
        <f t="shared" si="4"/>
        <v>Sequencing_Par_R1</v>
      </c>
      <c r="CM8" s="193" t="s">
        <v>1021</v>
      </c>
      <c r="CN8" s="193"/>
      <c r="CO8" s="192" t="s">
        <v>1022</v>
      </c>
      <c r="CP8" s="193"/>
    </row>
    <row r="9" spans="1:94" ht="12.95" customHeight="1" x14ac:dyDescent="0.25">
      <c r="A9" s="190" t="s">
        <v>1023</v>
      </c>
      <c r="B9" s="190" t="s">
        <v>817</v>
      </c>
      <c r="C9" s="190" t="s">
        <v>1024</v>
      </c>
      <c r="D9" s="190" t="s">
        <v>1025</v>
      </c>
      <c r="E9" s="190" t="s">
        <v>1026</v>
      </c>
      <c r="F9" s="190" t="s">
        <v>1027</v>
      </c>
      <c r="G9" s="190" t="s">
        <v>1024</v>
      </c>
      <c r="H9" s="190" t="s">
        <v>1028</v>
      </c>
      <c r="K9" s="195" t="s">
        <v>750</v>
      </c>
      <c r="L9" s="195"/>
      <c r="P9" s="190" t="s">
        <v>1029</v>
      </c>
      <c r="Q9" s="190" t="s">
        <v>1030</v>
      </c>
      <c r="R9" s="190" t="s">
        <v>1031</v>
      </c>
      <c r="S9" s="190" t="s">
        <v>1032</v>
      </c>
      <c r="T9" s="190" t="s">
        <v>1033</v>
      </c>
      <c r="U9" s="187" t="s">
        <v>1034</v>
      </c>
      <c r="V9" s="190" t="s">
        <v>1035</v>
      </c>
      <c r="AA9" s="187" t="s">
        <v>1036</v>
      </c>
      <c r="AC9" s="197"/>
      <c r="AD9" s="197"/>
      <c r="AO9" s="190" t="s">
        <v>1037</v>
      </c>
      <c r="AP9" s="190" t="s">
        <v>530</v>
      </c>
      <c r="AQ9" s="190" t="s">
        <v>1038</v>
      </c>
      <c r="AR9" s="190" t="str">
        <f>AO$3&amp;"_"&amp;AO$5&amp;"_"&amp;AP9</f>
        <v>UP_CC_Tech</v>
      </c>
      <c r="AS9" s="192" t="s">
        <v>1038</v>
      </c>
      <c r="AT9" s="192"/>
      <c r="AX9" s="190" t="s">
        <v>865</v>
      </c>
      <c r="AY9" s="190" t="s">
        <v>1039</v>
      </c>
      <c r="AZ9" s="190" t="s">
        <v>1040</v>
      </c>
      <c r="BA9" s="190" t="str">
        <f t="shared" si="1"/>
        <v>DSC_BSI_DNase_treat</v>
      </c>
      <c r="BB9" s="190" t="s">
        <v>1040</v>
      </c>
      <c r="BC9" s="190" t="b">
        <f t="shared" si="5"/>
        <v>1</v>
      </c>
      <c r="BD9" s="190" t="s">
        <v>1040</v>
      </c>
      <c r="BE9" s="190" t="s">
        <v>1040</v>
      </c>
      <c r="BK9" s="199" t="s">
        <v>1041</v>
      </c>
      <c r="BL9" s="190" t="s">
        <v>1042</v>
      </c>
      <c r="BM9" s="199" t="s">
        <v>1042</v>
      </c>
      <c r="BN9" s="200" t="s">
        <v>1042</v>
      </c>
      <c r="BO9" s="190" t="b">
        <f t="shared" si="2"/>
        <v>1</v>
      </c>
      <c r="BP9" s="192" t="s">
        <v>1042</v>
      </c>
      <c r="BQ9" s="190" t="b">
        <f t="shared" si="6"/>
        <v>1</v>
      </c>
      <c r="BV9" s="190" t="s">
        <v>1043</v>
      </c>
      <c r="BX9" s="190" t="str">
        <f t="shared" si="3"/>
        <v>FinalPool_LS_TapeStation_From_bp</v>
      </c>
      <c r="BY9" s="192" t="s">
        <v>1044</v>
      </c>
      <c r="CG9" s="190" t="s">
        <v>1045</v>
      </c>
      <c r="CH9" s="190" t="s">
        <v>1046</v>
      </c>
      <c r="CI9" s="190" t="str">
        <f t="shared" si="4"/>
        <v>Sequencing_Par_IR1</v>
      </c>
      <c r="CM9" s="193" t="s">
        <v>871</v>
      </c>
      <c r="CN9" s="193"/>
      <c r="CO9" s="192" t="s">
        <v>1047</v>
      </c>
      <c r="CP9" s="193"/>
    </row>
    <row r="10" spans="1:94" x14ac:dyDescent="0.25">
      <c r="A10" s="190" t="s">
        <v>1048</v>
      </c>
      <c r="B10" s="190" t="s">
        <v>817</v>
      </c>
      <c r="C10" s="190" t="s">
        <v>1049</v>
      </c>
      <c r="D10" s="190" t="s">
        <v>1050</v>
      </c>
      <c r="E10" s="190" t="s">
        <v>1051</v>
      </c>
      <c r="F10" s="190" t="s">
        <v>1052</v>
      </c>
      <c r="G10" s="190" t="s">
        <v>1049</v>
      </c>
      <c r="H10" s="190" t="s">
        <v>1053</v>
      </c>
      <c r="K10" s="195" t="s">
        <v>745</v>
      </c>
      <c r="L10" s="195"/>
      <c r="P10" s="190" t="s">
        <v>1054</v>
      </c>
      <c r="Q10" s="190" t="s">
        <v>1055</v>
      </c>
      <c r="R10" s="190" t="s">
        <v>1056</v>
      </c>
      <c r="S10" s="190" t="s">
        <v>1057</v>
      </c>
      <c r="T10" s="190" t="s">
        <v>1058</v>
      </c>
      <c r="U10" s="190" t="s">
        <v>185</v>
      </c>
      <c r="V10" s="190" t="s">
        <v>1059</v>
      </c>
      <c r="AA10" s="190" t="s">
        <v>845</v>
      </c>
      <c r="AC10" s="197"/>
      <c r="AD10" s="197"/>
      <c r="AO10" s="190" t="s">
        <v>1060</v>
      </c>
      <c r="AP10" s="190" t="s">
        <v>529</v>
      </c>
      <c r="AQ10" s="190" t="str">
        <f>AS10</f>
        <v>Cross-check Date</v>
      </c>
      <c r="AR10" s="190" t="str">
        <f t="shared" ref="AR10:AR11" si="7">AO$3&amp;"_"&amp;AO$5&amp;"_"&amp;AP10</f>
        <v>UP_CC_Date</v>
      </c>
      <c r="AS10" s="192" t="s">
        <v>1061</v>
      </c>
      <c r="AT10" s="192"/>
      <c r="AX10" s="190" t="s">
        <v>901</v>
      </c>
      <c r="AY10" s="190" t="s">
        <v>1034</v>
      </c>
      <c r="AZ10" s="190" t="s">
        <v>1062</v>
      </c>
      <c r="BA10" s="190" t="str">
        <f t="shared" si="1"/>
        <v>DSC_BSI_SIRV</v>
      </c>
      <c r="BB10" s="190" t="s">
        <v>1062</v>
      </c>
      <c r="BC10" s="190" t="b">
        <f t="shared" si="5"/>
        <v>1</v>
      </c>
      <c r="BD10" s="190" t="s">
        <v>1062</v>
      </c>
      <c r="BE10" s="190" t="s">
        <v>1062</v>
      </c>
      <c r="BK10" s="199" t="s">
        <v>1063</v>
      </c>
      <c r="BL10" s="190" t="s">
        <v>1064</v>
      </c>
      <c r="BM10" s="199" t="s">
        <v>1064</v>
      </c>
      <c r="BN10" s="200" t="s">
        <v>1064</v>
      </c>
      <c r="BO10" s="190" t="b">
        <f t="shared" si="2"/>
        <v>1</v>
      </c>
      <c r="BP10" s="192" t="s">
        <v>1064</v>
      </c>
      <c r="BQ10" s="190" t="b">
        <f t="shared" si="6"/>
        <v>1</v>
      </c>
      <c r="BV10" s="190" t="s">
        <v>1065</v>
      </c>
      <c r="BX10" s="190" t="str">
        <f t="shared" si="3"/>
        <v>FinalPool_LS_TapeStation_To_bp</v>
      </c>
      <c r="BY10" s="192" t="s">
        <v>1066</v>
      </c>
      <c r="CG10" s="190" t="s">
        <v>1067</v>
      </c>
      <c r="CH10" s="190" t="s">
        <v>1068</v>
      </c>
      <c r="CI10" s="190" t="str">
        <f t="shared" si="4"/>
        <v>Sequencing_Par_IR2</v>
      </c>
      <c r="CM10" s="193" t="s">
        <v>1069</v>
      </c>
      <c r="CN10" s="193"/>
      <c r="CO10" s="192" t="s">
        <v>1070</v>
      </c>
      <c r="CP10" s="193"/>
    </row>
    <row r="11" spans="1:94" ht="15.95" customHeight="1" x14ac:dyDescent="0.25">
      <c r="C11" s="190" t="s">
        <v>1071</v>
      </c>
      <c r="D11" s="190" t="s">
        <v>1072</v>
      </c>
      <c r="E11" s="190" t="s">
        <v>1073</v>
      </c>
      <c r="F11" s="190" t="s">
        <v>1074</v>
      </c>
      <c r="G11" s="190" t="s">
        <v>1071</v>
      </c>
      <c r="H11" s="190" t="s">
        <v>1075</v>
      </c>
      <c r="K11" s="195" t="s">
        <v>743</v>
      </c>
      <c r="L11" s="190" t="s">
        <v>1076</v>
      </c>
      <c r="P11" s="190" t="s">
        <v>1077</v>
      </c>
      <c r="Q11" s="190" t="s">
        <v>1078</v>
      </c>
      <c r="S11" s="190" t="s">
        <v>1079</v>
      </c>
      <c r="T11" s="190" t="s">
        <v>1080</v>
      </c>
      <c r="U11" s="190" t="s">
        <v>288</v>
      </c>
      <c r="V11" s="190" t="s">
        <v>1081</v>
      </c>
      <c r="AA11" s="201" t="s">
        <v>878</v>
      </c>
      <c r="AC11" s="197"/>
      <c r="AD11" s="197"/>
      <c r="AO11" s="190" t="s">
        <v>1082</v>
      </c>
      <c r="AP11" s="190" t="s">
        <v>1083</v>
      </c>
      <c r="AQ11" s="190" t="s">
        <v>1084</v>
      </c>
      <c r="AR11" s="190" t="str">
        <f t="shared" si="7"/>
        <v>UP_CC_Label_discrepancy</v>
      </c>
      <c r="AS11" s="192" t="s">
        <v>1084</v>
      </c>
      <c r="AT11" s="192"/>
      <c r="AX11" s="190" t="s">
        <v>1085</v>
      </c>
      <c r="AY11" s="190" t="s">
        <v>530</v>
      </c>
      <c r="AZ11" s="190" t="s">
        <v>1038</v>
      </c>
      <c r="BA11" s="190" t="str">
        <f>AX$3&amp;"_"&amp;AX$5&amp;"_"&amp;AY11</f>
        <v>DSC_CC_Tech</v>
      </c>
      <c r="BB11" s="190" t="s">
        <v>1038</v>
      </c>
      <c r="BC11" s="190" t="b">
        <f t="shared" si="5"/>
        <v>1</v>
      </c>
      <c r="BD11" s="190" t="s">
        <v>1038</v>
      </c>
      <c r="BE11" s="190" t="s">
        <v>1038</v>
      </c>
      <c r="BK11" s="199" t="s">
        <v>1086</v>
      </c>
      <c r="BL11" s="190" t="s">
        <v>1087</v>
      </c>
      <c r="BM11" s="199" t="s">
        <v>1087</v>
      </c>
      <c r="BN11" s="200" t="s">
        <v>1087</v>
      </c>
      <c r="BO11" s="190" t="b">
        <f t="shared" si="2"/>
        <v>1</v>
      </c>
      <c r="BP11" s="192" t="s">
        <v>1087</v>
      </c>
      <c r="BQ11" s="190" t="b">
        <f t="shared" si="6"/>
        <v>1</v>
      </c>
      <c r="BV11" s="190" t="s">
        <v>1088</v>
      </c>
      <c r="BX11" s="190" t="str">
        <f t="shared" si="3"/>
        <v>FinalPool_LS_TapeStation_Average_Size_bp</v>
      </c>
      <c r="BY11" s="192" t="s">
        <v>1089</v>
      </c>
      <c r="CG11" s="190" t="s">
        <v>1090</v>
      </c>
      <c r="CH11" s="190" t="s">
        <v>1091</v>
      </c>
      <c r="CI11" s="190" t="str">
        <f t="shared" si="4"/>
        <v>Sequencing_Par_DC2</v>
      </c>
      <c r="CM11" s="193"/>
      <c r="CN11" s="193"/>
      <c r="CO11" s="192" t="s">
        <v>1092</v>
      </c>
      <c r="CP11" s="193"/>
    </row>
    <row r="12" spans="1:94" x14ac:dyDescent="0.25">
      <c r="C12" s="190" t="s">
        <v>1093</v>
      </c>
      <c r="D12" s="190" t="s">
        <v>1094</v>
      </c>
      <c r="E12" s="190" t="s">
        <v>1095</v>
      </c>
      <c r="F12" s="190" t="s">
        <v>1096</v>
      </c>
      <c r="G12" s="190" t="s">
        <v>1093</v>
      </c>
      <c r="H12" s="190" t="s">
        <v>1094</v>
      </c>
      <c r="K12" s="195" t="s">
        <v>1097</v>
      </c>
      <c r="L12" s="190" t="s">
        <v>185</v>
      </c>
      <c r="P12" s="190" t="s">
        <v>1098</v>
      </c>
      <c r="Q12" s="190" t="s">
        <v>1099</v>
      </c>
      <c r="S12" s="190" t="s">
        <v>1100</v>
      </c>
      <c r="T12" s="190" t="s">
        <v>1101</v>
      </c>
      <c r="U12" s="202" t="s">
        <v>1102</v>
      </c>
      <c r="V12" s="190" t="s">
        <v>1103</v>
      </c>
      <c r="AA12" s="201" t="s">
        <v>916</v>
      </c>
      <c r="AC12" s="197"/>
      <c r="AD12" s="197"/>
      <c r="AO12" s="190" t="s">
        <v>1104</v>
      </c>
      <c r="AP12" s="190" t="s">
        <v>530</v>
      </c>
      <c r="AQ12" s="190" t="s">
        <v>1105</v>
      </c>
      <c r="AR12" s="190" t="str">
        <f t="shared" ref="AR12:AR20" si="8">AO$3&amp;"_"&amp;AO$6&amp;"_"&amp;AP12</f>
        <v>UP_ILQ_Tech</v>
      </c>
      <c r="AS12" s="192" t="s">
        <v>1105</v>
      </c>
      <c r="AT12" s="192"/>
      <c r="AX12" s="190" t="s">
        <v>1106</v>
      </c>
      <c r="AY12" s="190" t="s">
        <v>529</v>
      </c>
      <c r="AZ12" s="190" t="s">
        <v>1061</v>
      </c>
      <c r="BA12" s="190" t="str">
        <f>AX$3&amp;"_"&amp;AX$5&amp;"_"&amp;AY12</f>
        <v>DSC_CC_Date</v>
      </c>
      <c r="BB12" s="190" t="s">
        <v>1061</v>
      </c>
      <c r="BC12" s="190" t="b">
        <f t="shared" si="5"/>
        <v>1</v>
      </c>
      <c r="BD12" s="190" t="s">
        <v>1061</v>
      </c>
      <c r="BE12" s="190" t="s">
        <v>1061</v>
      </c>
      <c r="BK12" s="199" t="s">
        <v>1107</v>
      </c>
      <c r="BL12" s="190" t="s">
        <v>1108</v>
      </c>
      <c r="BM12" s="199" t="s">
        <v>1108</v>
      </c>
      <c r="BN12" s="203" t="s">
        <v>1108</v>
      </c>
      <c r="BO12" s="190" t="b">
        <f t="shared" si="2"/>
        <v>1</v>
      </c>
      <c r="BP12" s="192" t="s">
        <v>1108</v>
      </c>
      <c r="BQ12" s="190" t="b">
        <f t="shared" si="6"/>
        <v>1</v>
      </c>
      <c r="BV12" s="190" t="s">
        <v>1109</v>
      </c>
      <c r="BX12" s="190" t="str">
        <f t="shared" si="3"/>
        <v>FinalPool_LS_TapeStation_Conc_pguL</v>
      </c>
      <c r="BY12" s="192" t="s">
        <v>1110</v>
      </c>
      <c r="CG12" s="190" t="s">
        <v>1111</v>
      </c>
      <c r="CH12" s="190" t="s">
        <v>1112</v>
      </c>
      <c r="CI12" s="190" t="str">
        <f t="shared" si="4"/>
        <v>Sequencing_Par_R2</v>
      </c>
      <c r="CM12" s="193"/>
      <c r="CN12" s="193"/>
      <c r="CO12" s="192" t="s">
        <v>1113</v>
      </c>
      <c r="CP12" s="193"/>
    </row>
    <row r="13" spans="1:94" x14ac:dyDescent="0.25">
      <c r="C13" s="190" t="s">
        <v>1114</v>
      </c>
      <c r="D13" s="190" t="s">
        <v>1115</v>
      </c>
      <c r="E13" s="190" t="s">
        <v>1116</v>
      </c>
      <c r="F13" s="190" t="s">
        <v>1117</v>
      </c>
      <c r="G13" s="190" t="s">
        <v>1114</v>
      </c>
      <c r="H13" s="190" t="s">
        <v>1118</v>
      </c>
      <c r="K13" s="195" t="s">
        <v>1119</v>
      </c>
      <c r="L13" s="190" t="s">
        <v>872</v>
      </c>
      <c r="P13" s="190" t="s">
        <v>1120</v>
      </c>
      <c r="Q13" s="190" t="s">
        <v>1121</v>
      </c>
      <c r="S13" s="190" t="s">
        <v>1122</v>
      </c>
      <c r="T13" s="190" t="s">
        <v>1123</v>
      </c>
      <c r="U13" s="202" t="s">
        <v>1124</v>
      </c>
      <c r="V13" s="190" t="s">
        <v>1125</v>
      </c>
      <c r="AA13" s="201" t="s">
        <v>947</v>
      </c>
      <c r="AC13" s="197"/>
      <c r="AD13" s="197"/>
      <c r="AP13" s="190" t="s">
        <v>529</v>
      </c>
      <c r="AQ13" s="190" t="str">
        <f>AS13</f>
        <v>Intake Library Quantitation Date</v>
      </c>
      <c r="AR13" s="190" t="str">
        <f t="shared" si="8"/>
        <v>UP_ILQ_Date</v>
      </c>
      <c r="AS13" s="192" t="s">
        <v>1126</v>
      </c>
      <c r="AT13" s="192"/>
      <c r="AX13" s="190" t="s">
        <v>1082</v>
      </c>
      <c r="AY13" s="190" t="s">
        <v>1083</v>
      </c>
      <c r="AZ13" s="190" t="s">
        <v>1084</v>
      </c>
      <c r="BA13" s="190" t="str">
        <f>AX$3&amp;"_"&amp;AX$5&amp;"_"&amp;AY13</f>
        <v>DSC_CC_Label_discrepancy</v>
      </c>
      <c r="BB13" s="190" t="s">
        <v>1084</v>
      </c>
      <c r="BC13" s="190" t="b">
        <f t="shared" si="5"/>
        <v>1</v>
      </c>
      <c r="BD13" s="190" t="s">
        <v>1084</v>
      </c>
      <c r="BE13" s="190" t="s">
        <v>1084</v>
      </c>
      <c r="BK13" s="199" t="s">
        <v>1127</v>
      </c>
      <c r="BL13" s="190" t="s">
        <v>1128</v>
      </c>
      <c r="BM13" s="199" t="s">
        <v>1128</v>
      </c>
      <c r="BN13" s="203" t="s">
        <v>1128</v>
      </c>
      <c r="BO13" s="190" t="b">
        <f t="shared" si="2"/>
        <v>1</v>
      </c>
      <c r="BP13" s="192" t="s">
        <v>1128</v>
      </c>
      <c r="BQ13" s="190" t="b">
        <f t="shared" si="6"/>
        <v>1</v>
      </c>
      <c r="BV13" s="190" t="s">
        <v>1129</v>
      </c>
      <c r="BX13" s="190" t="str">
        <f t="shared" si="3"/>
        <v>FinalPool_LS_TapeStation_Molarity_pmolL</v>
      </c>
      <c r="BY13" s="192" t="s">
        <v>1130</v>
      </c>
      <c r="CG13" s="190" t="s">
        <v>1131</v>
      </c>
      <c r="CH13" s="190" t="s">
        <v>1132</v>
      </c>
      <c r="CI13" s="190" t="str">
        <f t="shared" si="4"/>
        <v>Sequencing_Par_CustomSeqPrimers</v>
      </c>
      <c r="CM13" s="204"/>
      <c r="CN13" s="204"/>
      <c r="CO13" s="192" t="s">
        <v>1133</v>
      </c>
      <c r="CP13" s="204"/>
    </row>
    <row r="14" spans="1:94" x14ac:dyDescent="0.25">
      <c r="C14" s="190" t="s">
        <v>1134</v>
      </c>
      <c r="D14" s="190" t="s">
        <v>1135</v>
      </c>
      <c r="E14" s="190" t="s">
        <v>1136</v>
      </c>
      <c r="F14" s="190" t="s">
        <v>1137</v>
      </c>
      <c r="G14" s="190" t="s">
        <v>1134</v>
      </c>
      <c r="H14" s="190" t="s">
        <v>1135</v>
      </c>
      <c r="K14" s="190" t="s">
        <v>1138</v>
      </c>
      <c r="L14" s="190" t="s">
        <v>909</v>
      </c>
      <c r="Q14" s="190" t="s">
        <v>1139</v>
      </c>
      <c r="S14" s="190" t="s">
        <v>1140</v>
      </c>
      <c r="T14" s="190" t="s">
        <v>1141</v>
      </c>
      <c r="U14" s="202" t="s">
        <v>1142</v>
      </c>
      <c r="V14" s="190" t="s">
        <v>1143</v>
      </c>
      <c r="AA14" s="201" t="s">
        <v>658</v>
      </c>
      <c r="AP14" s="190" t="s">
        <v>534</v>
      </c>
      <c r="AQ14" s="190" t="str">
        <f>AS14</f>
        <v>Intake Library Quantitation File</v>
      </c>
      <c r="AR14" s="190" t="str">
        <f t="shared" si="8"/>
        <v>UP_ILQ_File</v>
      </c>
      <c r="AS14" s="192" t="s">
        <v>1144</v>
      </c>
      <c r="AT14" s="192"/>
      <c r="AX14" s="190" t="s">
        <v>1104</v>
      </c>
      <c r="AY14" s="190" t="s">
        <v>530</v>
      </c>
      <c r="AZ14" s="190" t="s">
        <v>1145</v>
      </c>
      <c r="BA14" s="190" t="str">
        <f t="shared" ref="BA14:BA33" si="9">AX$3&amp;"_"&amp;AX$6&amp;"_"&amp;AY14</f>
        <v>DSC_PDQ_Tech</v>
      </c>
      <c r="BB14" s="190" t="s">
        <v>1145</v>
      </c>
      <c r="BC14" s="190" t="b">
        <f t="shared" si="5"/>
        <v>1</v>
      </c>
      <c r="BD14" s="190" t="s">
        <v>1145</v>
      </c>
      <c r="BE14" s="190" t="s">
        <v>1145</v>
      </c>
      <c r="BK14" s="199" t="s">
        <v>1146</v>
      </c>
      <c r="BL14" s="190" t="s">
        <v>1147</v>
      </c>
      <c r="BM14" s="199" t="s">
        <v>1147</v>
      </c>
      <c r="BN14" s="203" t="s">
        <v>1147</v>
      </c>
      <c r="BO14" s="190" t="b">
        <f t="shared" si="2"/>
        <v>1</v>
      </c>
      <c r="BP14" s="192" t="s">
        <v>1147</v>
      </c>
      <c r="BQ14" s="190" t="b">
        <f t="shared" si="6"/>
        <v>1</v>
      </c>
      <c r="BV14" s="190" t="s">
        <v>1148</v>
      </c>
      <c r="BX14" s="190" t="str">
        <f t="shared" si="3"/>
        <v>FinalPool_LS_TapeStation_Percent_of_Total</v>
      </c>
      <c r="BY14" s="192" t="s">
        <v>1149</v>
      </c>
      <c r="CG14" s="190" t="s">
        <v>1150</v>
      </c>
      <c r="CH14" s="190" t="s">
        <v>1151</v>
      </c>
      <c r="CI14" s="190" t="str">
        <f t="shared" si="4"/>
        <v>Sequencing_Par_CustomSeqRecipe</v>
      </c>
      <c r="CM14" s="204"/>
      <c r="CN14" s="204"/>
      <c r="CO14" s="192" t="s">
        <v>1152</v>
      </c>
      <c r="CP14" s="204"/>
    </row>
    <row r="15" spans="1:94" x14ac:dyDescent="0.25">
      <c r="C15" s="190" t="s">
        <v>1153</v>
      </c>
      <c r="D15" s="190" t="s">
        <v>1154</v>
      </c>
      <c r="E15" s="190" t="s">
        <v>1155</v>
      </c>
      <c r="F15" s="190" t="s">
        <v>1156</v>
      </c>
      <c r="G15" s="190" t="s">
        <v>1157</v>
      </c>
      <c r="H15" s="190" t="s">
        <v>1158</v>
      </c>
      <c r="L15" s="190" t="s">
        <v>1159</v>
      </c>
      <c r="Q15" s="190" t="s">
        <v>1160</v>
      </c>
      <c r="S15" s="190" t="s">
        <v>1161</v>
      </c>
      <c r="T15" s="190" t="s">
        <v>1058</v>
      </c>
      <c r="U15" s="202" t="s">
        <v>1162</v>
      </c>
      <c r="AP15" s="190" t="s">
        <v>536</v>
      </c>
      <c r="AQ15" s="190" t="s">
        <v>1163</v>
      </c>
      <c r="AR15" s="190" t="str">
        <f t="shared" si="8"/>
        <v>UP_ILQ_Kit</v>
      </c>
      <c r="AS15" s="192" t="s">
        <v>1163</v>
      </c>
      <c r="AT15" s="192"/>
      <c r="AX15" s="190" t="s">
        <v>1164</v>
      </c>
      <c r="AY15" s="190" t="s">
        <v>529</v>
      </c>
      <c r="AZ15" s="190" t="s">
        <v>1165</v>
      </c>
      <c r="BA15" s="190" t="str">
        <f t="shared" si="9"/>
        <v>DSC_PDQ_Date</v>
      </c>
      <c r="BB15" s="190" t="s">
        <v>1165</v>
      </c>
      <c r="BC15" s="190" t="b">
        <f t="shared" si="5"/>
        <v>1</v>
      </c>
      <c r="BD15" s="190" t="s">
        <v>1165</v>
      </c>
      <c r="BE15" s="190" t="s">
        <v>1165</v>
      </c>
      <c r="BK15" s="199" t="s">
        <v>1166</v>
      </c>
      <c r="BL15" s="190" t="s">
        <v>1167</v>
      </c>
      <c r="BM15" s="199" t="s">
        <v>1167</v>
      </c>
      <c r="BN15" s="205" t="s">
        <v>1167</v>
      </c>
      <c r="BO15" s="190" t="b">
        <f t="shared" si="2"/>
        <v>1</v>
      </c>
      <c r="BP15" s="192" t="s">
        <v>1167</v>
      </c>
      <c r="BQ15" s="190" t="b">
        <f t="shared" si="6"/>
        <v>1</v>
      </c>
      <c r="BV15" s="190" t="s">
        <v>1168</v>
      </c>
      <c r="BX15" s="190" t="str">
        <f t="shared" si="3"/>
        <v>FinalPool_LS_TapeStation_Average_adapter_length</v>
      </c>
      <c r="BY15" s="192" t="s">
        <v>1169</v>
      </c>
      <c r="CG15" s="190" t="s">
        <v>1170</v>
      </c>
      <c r="CH15" s="190" t="s">
        <v>1170</v>
      </c>
      <c r="CI15" s="190" t="str">
        <f>$CK$2&amp;"_"&amp;CL$3&amp;"_"&amp;CM$2&amp;"_"&amp;CO14</f>
        <v>Sequencing_FCL_Pool_HybMolarity</v>
      </c>
      <c r="CM15" s="193"/>
      <c r="CN15" s="193"/>
      <c r="CO15" s="192" t="s">
        <v>1171</v>
      </c>
      <c r="CP15" s="193"/>
    </row>
    <row r="16" spans="1:94" x14ac:dyDescent="0.25">
      <c r="C16" s="190" t="s">
        <v>1157</v>
      </c>
      <c r="D16" s="190" t="s">
        <v>1158</v>
      </c>
      <c r="E16" s="190" t="s">
        <v>1172</v>
      </c>
      <c r="F16" s="190" t="s">
        <v>1173</v>
      </c>
      <c r="G16" s="190" t="s">
        <v>1174</v>
      </c>
      <c r="H16" s="190" t="s">
        <v>1175</v>
      </c>
      <c r="Q16" s="190" t="s">
        <v>1176</v>
      </c>
      <c r="S16" s="190" t="s">
        <v>1177</v>
      </c>
      <c r="T16" s="190" t="s">
        <v>1178</v>
      </c>
      <c r="U16" s="202" t="s">
        <v>1179</v>
      </c>
      <c r="AA16" s="187" t="s">
        <v>1180</v>
      </c>
      <c r="AP16" s="190" t="s">
        <v>535</v>
      </c>
      <c r="AQ16" s="190" t="s">
        <v>1181</v>
      </c>
      <c r="AR16" s="190" t="str">
        <f t="shared" si="8"/>
        <v>UP_ILQ_Instrument</v>
      </c>
      <c r="AS16" s="192" t="s">
        <v>1181</v>
      </c>
      <c r="AT16" s="192"/>
      <c r="AX16" s="190" t="s">
        <v>1182</v>
      </c>
      <c r="AY16" s="190" t="s">
        <v>534</v>
      </c>
      <c r="AZ16" s="190" t="s">
        <v>1183</v>
      </c>
      <c r="BA16" s="190" t="str">
        <f t="shared" si="9"/>
        <v>DSC_PDQ_File</v>
      </c>
      <c r="BB16" s="190" t="s">
        <v>1183</v>
      </c>
      <c r="BC16" s="190" t="b">
        <f t="shared" si="5"/>
        <v>1</v>
      </c>
      <c r="BD16" s="190" t="s">
        <v>1183</v>
      </c>
      <c r="BE16" s="190" t="s">
        <v>1183</v>
      </c>
      <c r="BK16" s="199" t="s">
        <v>1184</v>
      </c>
      <c r="BL16" s="190" t="s">
        <v>1185</v>
      </c>
      <c r="BM16" s="199" t="s">
        <v>1185</v>
      </c>
      <c r="BN16" s="205" t="s">
        <v>1185</v>
      </c>
      <c r="BO16" s="190" t="b">
        <f t="shared" si="2"/>
        <v>1</v>
      </c>
      <c r="BP16" s="192" t="s">
        <v>1185</v>
      </c>
      <c r="BQ16" s="190" t="b">
        <f t="shared" si="6"/>
        <v>1</v>
      </c>
      <c r="BV16" s="190" t="s">
        <v>530</v>
      </c>
      <c r="BX16" s="190" t="str">
        <f t="shared" ref="BX16:BX30" si="10">$BT$3&amp;"_"&amp;BU$3&amp;"_"&amp;BW$4&amp;"_"&amp;BV16</f>
        <v>FinalPool_LS_Bioanalyzer_Tech</v>
      </c>
      <c r="BY16" s="192" t="s">
        <v>1186</v>
      </c>
      <c r="CG16" s="190" t="s">
        <v>1187</v>
      </c>
      <c r="CH16" s="190" t="s">
        <v>1188</v>
      </c>
      <c r="CI16" s="190" t="str">
        <f>$CK$2&amp;"_"&amp;CL$3&amp;"_"&amp;CM$2&amp;"_"&amp;CO15</f>
        <v>Sequencing_FCL_Pool_Total_Mass_Dilution_Pool</v>
      </c>
      <c r="CM16" s="193"/>
      <c r="CN16" s="193"/>
      <c r="CO16" s="192" t="s">
        <v>1189</v>
      </c>
      <c r="CP16" s="193"/>
    </row>
    <row r="17" spans="1:94" x14ac:dyDescent="0.25">
      <c r="C17" s="190" t="s">
        <v>1174</v>
      </c>
      <c r="D17" s="190" t="s">
        <v>1175</v>
      </c>
      <c r="E17" s="190" t="s">
        <v>1190</v>
      </c>
      <c r="F17" s="190" t="s">
        <v>1191</v>
      </c>
      <c r="G17" s="190" t="s">
        <v>1192</v>
      </c>
      <c r="H17" s="190" t="s">
        <v>1193</v>
      </c>
      <c r="K17" s="195"/>
      <c r="L17" s="190" t="s">
        <v>1194</v>
      </c>
      <c r="Q17" s="190" t="s">
        <v>1195</v>
      </c>
      <c r="S17" s="190" t="s">
        <v>1196</v>
      </c>
      <c r="U17" s="194" t="s">
        <v>1197</v>
      </c>
      <c r="AA17" s="190" t="s">
        <v>185</v>
      </c>
      <c r="AP17" s="190" t="s">
        <v>537</v>
      </c>
      <c r="AQ17" s="190" t="s">
        <v>1198</v>
      </c>
      <c r="AR17" s="190" t="str">
        <f t="shared" si="8"/>
        <v>UP_ILQ_Dilution_factor</v>
      </c>
      <c r="AS17" s="192" t="s">
        <v>1198</v>
      </c>
      <c r="AT17" s="192"/>
      <c r="AX17" s="190" t="s">
        <v>1012</v>
      </c>
      <c r="AY17" s="190" t="s">
        <v>536</v>
      </c>
      <c r="AZ17" s="190" t="s">
        <v>1199</v>
      </c>
      <c r="BA17" s="190" t="str">
        <f t="shared" si="9"/>
        <v>DSC_PDQ_Kit</v>
      </c>
      <c r="BB17" s="190" t="s">
        <v>1199</v>
      </c>
      <c r="BC17" s="190" t="b">
        <f t="shared" si="5"/>
        <v>1</v>
      </c>
      <c r="BD17" s="190" t="s">
        <v>1199</v>
      </c>
      <c r="BE17" s="190" t="s">
        <v>1199</v>
      </c>
      <c r="BK17" s="199" t="s">
        <v>1200</v>
      </c>
      <c r="BL17" s="190" t="s">
        <v>1201</v>
      </c>
      <c r="BM17" s="199" t="s">
        <v>1201</v>
      </c>
      <c r="BN17" s="205" t="s">
        <v>1201</v>
      </c>
      <c r="BO17" s="190" t="b">
        <f t="shared" si="2"/>
        <v>1</v>
      </c>
      <c r="BP17" s="192" t="s">
        <v>1201</v>
      </c>
      <c r="BQ17" s="190" t="b">
        <f t="shared" si="6"/>
        <v>1</v>
      </c>
      <c r="BV17" s="190" t="s">
        <v>529</v>
      </c>
      <c r="BX17" s="190" t="str">
        <f t="shared" si="10"/>
        <v>FinalPool_LS_Bioanalyzer_Date</v>
      </c>
      <c r="BY17" s="192" t="s">
        <v>1202</v>
      </c>
      <c r="CG17" s="190" t="s">
        <v>1203</v>
      </c>
      <c r="CH17" s="190" t="s">
        <v>1204</v>
      </c>
      <c r="CI17" s="190" t="str">
        <f>$CK$2&amp;"_"&amp;CL$3&amp;"_"&amp;CM$2&amp;"_"&amp;CO16</f>
        <v>Sequencing_FCL_Pool_Total_dilution_volume_uL</v>
      </c>
      <c r="CM17" s="193"/>
      <c r="CN17" s="193"/>
      <c r="CO17" s="192" t="s">
        <v>1205</v>
      </c>
      <c r="CP17" s="193"/>
    </row>
    <row r="18" spans="1:94" x14ac:dyDescent="0.25">
      <c r="C18" s="190" t="s">
        <v>1192</v>
      </c>
      <c r="D18" s="190" t="s">
        <v>1193</v>
      </c>
      <c r="E18" s="190" t="s">
        <v>1206</v>
      </c>
      <c r="F18" s="190" t="s">
        <v>1207</v>
      </c>
      <c r="G18" s="190" t="s">
        <v>1208</v>
      </c>
      <c r="H18" s="190" t="s">
        <v>1209</v>
      </c>
      <c r="K18" s="195"/>
      <c r="L18" s="190" t="s">
        <v>185</v>
      </c>
      <c r="Q18" s="190" t="s">
        <v>1210</v>
      </c>
      <c r="U18" s="190" t="s">
        <v>931</v>
      </c>
      <c r="AA18" s="206" t="s">
        <v>1211</v>
      </c>
      <c r="AP18" s="190" t="s">
        <v>1212</v>
      </c>
      <c r="AQ18" s="190" t="s">
        <v>1213</v>
      </c>
      <c r="AR18" s="190" t="str">
        <f t="shared" si="8"/>
        <v>UP_ILQ_Volume_uL</v>
      </c>
      <c r="AS18" s="192" t="s">
        <v>1213</v>
      </c>
      <c r="AT18" s="192"/>
      <c r="AX18" s="190" t="s">
        <v>1037</v>
      </c>
      <c r="AY18" s="190" t="s">
        <v>535</v>
      </c>
      <c r="AZ18" s="190" t="s">
        <v>1214</v>
      </c>
      <c r="BA18" s="190" t="str">
        <f t="shared" si="9"/>
        <v>DSC_PDQ_Instrument</v>
      </c>
      <c r="BB18" s="190" t="s">
        <v>1214</v>
      </c>
      <c r="BC18" s="190" t="b">
        <f t="shared" si="5"/>
        <v>1</v>
      </c>
      <c r="BD18" s="190" t="s">
        <v>1214</v>
      </c>
      <c r="BE18" s="190" t="s">
        <v>1214</v>
      </c>
      <c r="BK18" s="199" t="s">
        <v>1215</v>
      </c>
      <c r="BL18" s="190" t="s">
        <v>1216</v>
      </c>
      <c r="BM18" s="190" t="s">
        <v>1216</v>
      </c>
      <c r="BN18" s="190" t="s">
        <v>1216</v>
      </c>
      <c r="BO18" s="190" t="b">
        <f t="shared" si="2"/>
        <v>1</v>
      </c>
      <c r="BP18" s="192" t="s">
        <v>1216</v>
      </c>
      <c r="BQ18" s="190" t="b">
        <f t="shared" si="6"/>
        <v>1</v>
      </c>
      <c r="BV18" s="190" t="s">
        <v>534</v>
      </c>
      <c r="BX18" s="190" t="str">
        <f t="shared" si="10"/>
        <v>FinalPool_LS_Bioanalyzer_File</v>
      </c>
      <c r="BY18" s="192" t="s">
        <v>1217</v>
      </c>
      <c r="CG18" s="190" t="s">
        <v>1218</v>
      </c>
      <c r="CH18" s="190" t="s">
        <v>1219</v>
      </c>
      <c r="CI18" s="190" t="str">
        <f>$CK$2&amp;"_"&amp;CL$3&amp;"_"&amp;CM$2&amp;"_"&amp;CO17</f>
        <v>Sequencing_FCL_Pool_Denatured_DNA_volume_uL</v>
      </c>
      <c r="CM18" s="193"/>
      <c r="CN18" s="193"/>
      <c r="CO18" s="192" t="s">
        <v>1220</v>
      </c>
      <c r="CP18" s="193"/>
    </row>
    <row r="19" spans="1:94" x14ac:dyDescent="0.25">
      <c r="C19" s="190" t="s">
        <v>1208</v>
      </c>
      <c r="D19" s="190" t="s">
        <v>1209</v>
      </c>
      <c r="E19" s="190" t="s">
        <v>1221</v>
      </c>
      <c r="F19" s="190" t="s">
        <v>1222</v>
      </c>
      <c r="G19" s="190" t="s">
        <v>1223</v>
      </c>
      <c r="H19" s="190" t="s">
        <v>1224</v>
      </c>
      <c r="K19" s="187" t="s">
        <v>1225</v>
      </c>
      <c r="L19" s="190" t="s">
        <v>854</v>
      </c>
      <c r="Q19" s="190" t="s">
        <v>1226</v>
      </c>
      <c r="AA19" s="206" t="s">
        <v>1227</v>
      </c>
      <c r="AP19" s="190" t="s">
        <v>539</v>
      </c>
      <c r="AQ19" s="190" t="str">
        <f>AS19</f>
        <v>Intake Library Quantitation Reps</v>
      </c>
      <c r="AR19" s="190" t="str">
        <f t="shared" si="8"/>
        <v>UP_ILQ_Reps</v>
      </c>
      <c r="AS19" s="192" t="s">
        <v>1228</v>
      </c>
      <c r="AT19" s="192"/>
      <c r="AX19" s="190" t="s">
        <v>1060</v>
      </c>
      <c r="AY19" s="190" t="s">
        <v>537</v>
      </c>
      <c r="AZ19" s="190" t="s">
        <v>1229</v>
      </c>
      <c r="BA19" s="190" t="str">
        <f t="shared" si="9"/>
        <v>DSC_PDQ_Dilution_factor</v>
      </c>
      <c r="BB19" s="190" t="s">
        <v>1229</v>
      </c>
      <c r="BC19" s="190" t="b">
        <f t="shared" si="5"/>
        <v>1</v>
      </c>
      <c r="BD19" s="190" t="s">
        <v>1230</v>
      </c>
      <c r="BE19" s="190" t="s">
        <v>1230</v>
      </c>
      <c r="BK19" s="199" t="s">
        <v>1231</v>
      </c>
      <c r="BL19" s="190" t="s">
        <v>1232</v>
      </c>
      <c r="BM19" s="190" t="s">
        <v>1232</v>
      </c>
      <c r="BN19" s="190" t="s">
        <v>1232</v>
      </c>
      <c r="BO19" s="190" t="b">
        <f t="shared" si="2"/>
        <v>1</v>
      </c>
      <c r="BP19" s="192" t="s">
        <v>1232</v>
      </c>
      <c r="BQ19" s="190" t="b">
        <f t="shared" si="6"/>
        <v>1</v>
      </c>
      <c r="BV19" s="190" t="s">
        <v>537</v>
      </c>
      <c r="BX19" s="190" t="str">
        <f t="shared" si="10"/>
        <v>FinalPool_LS_Bioanalyzer_Dilution_factor</v>
      </c>
      <c r="BY19" s="192" t="s">
        <v>1233</v>
      </c>
      <c r="CG19" s="190" t="s">
        <v>1234</v>
      </c>
      <c r="CH19" s="190" t="s">
        <v>1235</v>
      </c>
      <c r="CI19" s="190" t="str">
        <f>$CK$2&amp;"_"&amp;CL$3&amp;"_"&amp;CM$3&amp;"_"&amp;CO18</f>
        <v>Sequencing_FCL_Sample_Proportional_Mass</v>
      </c>
      <c r="CM19" s="193"/>
      <c r="CN19" s="193"/>
      <c r="CO19" s="192" t="s">
        <v>1236</v>
      </c>
      <c r="CP19" s="193"/>
    </row>
    <row r="20" spans="1:94" x14ac:dyDescent="0.25">
      <c r="C20" s="190" t="s">
        <v>1223</v>
      </c>
      <c r="D20" s="190" t="s">
        <v>1224</v>
      </c>
      <c r="E20" s="190" t="s">
        <v>1237</v>
      </c>
      <c r="F20" s="190" t="s">
        <v>1238</v>
      </c>
      <c r="G20" s="190" t="s">
        <v>1239</v>
      </c>
      <c r="H20" s="190" t="s">
        <v>1240</v>
      </c>
      <c r="K20" s="190" t="s">
        <v>185</v>
      </c>
      <c r="L20" s="190" t="s">
        <v>888</v>
      </c>
      <c r="AA20" s="207" t="s">
        <v>1241</v>
      </c>
      <c r="AP20" s="190" t="s">
        <v>1242</v>
      </c>
      <c r="AQ20" s="190" t="str">
        <f>AS20</f>
        <v>Intake Library Quantitation Reads/Rep</v>
      </c>
      <c r="AR20" s="190" t="str">
        <f t="shared" si="8"/>
        <v>UP_ILQ_Reads_perRep</v>
      </c>
      <c r="AS20" s="192" t="s">
        <v>1243</v>
      </c>
      <c r="AT20" s="192"/>
      <c r="AY20" s="190" t="s">
        <v>1212</v>
      </c>
      <c r="AZ20" s="190" t="s">
        <v>1244</v>
      </c>
      <c r="BA20" s="190" t="str">
        <f t="shared" si="9"/>
        <v>DSC_PDQ_Volume_uL</v>
      </c>
      <c r="BB20" s="190" t="s">
        <v>1244</v>
      </c>
      <c r="BC20" s="190" t="b">
        <f t="shared" si="5"/>
        <v>1</v>
      </c>
      <c r="BD20" s="190" t="s">
        <v>1244</v>
      </c>
      <c r="BE20" s="190" t="s">
        <v>1244</v>
      </c>
      <c r="BK20" s="199" t="s">
        <v>1245</v>
      </c>
      <c r="BL20" s="190" t="s">
        <v>1246</v>
      </c>
      <c r="BM20" s="190" t="s">
        <v>1246</v>
      </c>
      <c r="BN20" s="190" t="s">
        <v>1246</v>
      </c>
      <c r="BO20" s="190" t="b">
        <f t="shared" si="2"/>
        <v>1</v>
      </c>
      <c r="BP20" s="192" t="s">
        <v>1246</v>
      </c>
      <c r="BQ20" s="190" t="b">
        <f t="shared" si="6"/>
        <v>1</v>
      </c>
      <c r="BV20" s="190" t="s">
        <v>536</v>
      </c>
      <c r="BX20" s="190" t="str">
        <f t="shared" si="10"/>
        <v>FinalPool_LS_Bioanalyzer_Kit</v>
      </c>
      <c r="BY20" s="192" t="s">
        <v>1247</v>
      </c>
      <c r="CG20" s="190" t="s">
        <v>1248</v>
      </c>
      <c r="CH20" s="190" t="s">
        <v>1249</v>
      </c>
      <c r="CI20" s="190" t="str">
        <f>$CK$2&amp;"_"&amp;CL$3&amp;"_"&amp;CM$3&amp;"_"&amp;CO19</f>
        <v>Sequencing_FCL_Sample_Percent_Lane</v>
      </c>
      <c r="CM20" s="208"/>
      <c r="CN20" s="208"/>
      <c r="CO20" s="192" t="s">
        <v>1250</v>
      </c>
      <c r="CP20" s="208"/>
    </row>
    <row r="21" spans="1:94" x14ac:dyDescent="0.25">
      <c r="C21" s="190" t="s">
        <v>1251</v>
      </c>
      <c r="D21" s="190" t="s">
        <v>1252</v>
      </c>
      <c r="E21" s="190" t="s">
        <v>1253</v>
      </c>
      <c r="F21" s="190" t="s">
        <v>1254</v>
      </c>
      <c r="G21" s="194" t="s">
        <v>1255</v>
      </c>
      <c r="H21" s="190" t="s">
        <v>1256</v>
      </c>
      <c r="K21" s="195" t="s">
        <v>852</v>
      </c>
      <c r="L21" s="190" t="s">
        <v>1257</v>
      </c>
      <c r="AA21" s="207" t="s">
        <v>1258</v>
      </c>
      <c r="AP21" s="190" t="s">
        <v>1259</v>
      </c>
      <c r="AQ21" s="190" t="s">
        <v>1260</v>
      </c>
      <c r="AR21" s="190" t="str">
        <f>AO$3&amp;"_"&amp;AO$6&amp;"_"&amp;AP21</f>
        <v>UP_ILQ_nguL_AVG</v>
      </c>
      <c r="AS21" s="192" t="s">
        <v>1260</v>
      </c>
      <c r="AT21" s="192"/>
      <c r="AY21" s="190" t="s">
        <v>539</v>
      </c>
      <c r="AZ21" s="190" t="s">
        <v>1261</v>
      </c>
      <c r="BA21" s="190" t="str">
        <f t="shared" si="9"/>
        <v>DSC_PDQ_Reps</v>
      </c>
      <c r="BB21" s="190" t="s">
        <v>1261</v>
      </c>
      <c r="BC21" s="190" t="b">
        <f t="shared" si="5"/>
        <v>1</v>
      </c>
      <c r="BD21" s="190" t="s">
        <v>1261</v>
      </c>
      <c r="BE21" s="190" t="s">
        <v>1261</v>
      </c>
      <c r="BK21" s="199" t="s">
        <v>1262</v>
      </c>
      <c r="BL21" s="190" t="s">
        <v>1263</v>
      </c>
      <c r="BM21" s="190" t="s">
        <v>1263</v>
      </c>
      <c r="BN21" s="190" t="s">
        <v>1263</v>
      </c>
      <c r="BO21" s="190" t="b">
        <f t="shared" si="2"/>
        <v>1</v>
      </c>
      <c r="BP21" s="192" t="s">
        <v>1263</v>
      </c>
      <c r="BQ21" s="190" t="b">
        <f t="shared" si="6"/>
        <v>1</v>
      </c>
      <c r="BV21" s="190" t="s">
        <v>535</v>
      </c>
      <c r="BX21" s="190" t="str">
        <f t="shared" si="10"/>
        <v>FinalPool_LS_Bioanalyzer_Instrument</v>
      </c>
      <c r="BY21" s="192" t="s">
        <v>1264</v>
      </c>
      <c r="CG21" s="190" t="s">
        <v>1265</v>
      </c>
      <c r="CH21" s="190" t="s">
        <v>1266</v>
      </c>
      <c r="CI21" s="190" t="str">
        <f>$CK$2&amp;"_"&amp;CL$3&amp;"_"&amp;CM$3&amp;"_"&amp;CO20</f>
        <v>Sequencing_FCL_Sample_Volume_uL_used</v>
      </c>
      <c r="CM21" s="208"/>
      <c r="CN21" s="208"/>
      <c r="CO21" s="192" t="s">
        <v>1267</v>
      </c>
      <c r="CP21" s="208"/>
    </row>
    <row r="22" spans="1:94" x14ac:dyDescent="0.25">
      <c r="C22" s="190" t="s">
        <v>1239</v>
      </c>
      <c r="D22" s="190" t="s">
        <v>1240</v>
      </c>
      <c r="E22" s="190" t="s">
        <v>1268</v>
      </c>
      <c r="F22" s="190" t="s">
        <v>1269</v>
      </c>
      <c r="G22" s="194" t="s">
        <v>1270</v>
      </c>
      <c r="H22" s="190" t="s">
        <v>1270</v>
      </c>
      <c r="K22" s="195" t="s">
        <v>886</v>
      </c>
      <c r="L22" s="190" t="s">
        <v>855</v>
      </c>
      <c r="T22" s="187" t="s">
        <v>1271</v>
      </c>
      <c r="U22" s="187" t="s">
        <v>1272</v>
      </c>
      <c r="AA22" s="207" t="s">
        <v>1273</v>
      </c>
      <c r="AP22" s="190" t="s">
        <v>1274</v>
      </c>
      <c r="AQ22" s="190" t="s">
        <v>1275</v>
      </c>
      <c r="AR22" s="190" t="str">
        <f>AO$3&amp;"_"&amp;AO$6&amp;"_"&amp;AP22</f>
        <v>UP_ILQ_nguL_MIN</v>
      </c>
      <c r="AS22" s="192" t="s">
        <v>1275</v>
      </c>
      <c r="AT22" s="192"/>
      <c r="AY22" s="190" t="s">
        <v>1242</v>
      </c>
      <c r="AZ22" s="190" t="s">
        <v>1276</v>
      </c>
      <c r="BA22" s="190" t="str">
        <f t="shared" si="9"/>
        <v>DSC_PDQ_Reads_perRep</v>
      </c>
      <c r="BB22" s="190" t="s">
        <v>1276</v>
      </c>
      <c r="BC22" s="190" t="b">
        <f t="shared" si="5"/>
        <v>1</v>
      </c>
      <c r="BD22" s="190" t="s">
        <v>1276</v>
      </c>
      <c r="BE22" s="190" t="s">
        <v>1276</v>
      </c>
      <c r="BK22" s="199" t="s">
        <v>1277</v>
      </c>
      <c r="BL22" s="190" t="s">
        <v>1278</v>
      </c>
      <c r="BM22" s="190" t="s">
        <v>1278</v>
      </c>
      <c r="BN22" s="190" t="s">
        <v>1278</v>
      </c>
      <c r="BO22" s="190" t="b">
        <f t="shared" si="2"/>
        <v>1</v>
      </c>
      <c r="BP22" s="192" t="s">
        <v>1278</v>
      </c>
      <c r="BQ22" s="190" t="b">
        <f t="shared" si="6"/>
        <v>1</v>
      </c>
      <c r="BV22" s="190" t="s">
        <v>1043</v>
      </c>
      <c r="BX22" s="190" t="str">
        <f t="shared" si="10"/>
        <v>FinalPool_LS_Bioanalyzer_From_bp</v>
      </c>
      <c r="BY22" s="192" t="s">
        <v>1279</v>
      </c>
      <c r="CG22" s="190" t="s">
        <v>1280</v>
      </c>
      <c r="CH22" s="190" t="s">
        <v>1281</v>
      </c>
      <c r="CI22" s="190" t="str">
        <f>$CK$2&amp;"_"&amp;CL$3&amp;"_"&amp;CM$4&amp;"_"&amp;CO18</f>
        <v>Sequencing_FCL_PhiX_Proportional_Mass</v>
      </c>
      <c r="CM22" s="208"/>
      <c r="CN22" s="208"/>
      <c r="CO22" s="192" t="s">
        <v>1282</v>
      </c>
      <c r="CP22" s="208"/>
    </row>
    <row r="23" spans="1:94" x14ac:dyDescent="0.25">
      <c r="C23" s="194" t="s">
        <v>1255</v>
      </c>
      <c r="D23" s="190" t="s">
        <v>1283</v>
      </c>
      <c r="E23" s="190" t="s">
        <v>1284</v>
      </c>
      <c r="F23" s="190" t="s">
        <v>1285</v>
      </c>
      <c r="G23" s="194" t="s">
        <v>1286</v>
      </c>
      <c r="H23" s="190" t="s">
        <v>1287</v>
      </c>
      <c r="K23" s="195" t="s">
        <v>924</v>
      </c>
      <c r="L23" s="190" t="s">
        <v>889</v>
      </c>
      <c r="T23" s="190" t="s">
        <v>185</v>
      </c>
      <c r="U23" s="190" t="s">
        <v>185</v>
      </c>
      <c r="AA23" s="207" t="s">
        <v>1288</v>
      </c>
      <c r="AP23" s="190" t="s">
        <v>1289</v>
      </c>
      <c r="AQ23" s="190" t="s">
        <v>1290</v>
      </c>
      <c r="AR23" s="190" t="str">
        <f>AO$3&amp;"_"&amp;AO$6&amp;"_"&amp;AP23</f>
        <v>UP_ILQ_nguL_MAX</v>
      </c>
      <c r="AS23" s="192" t="s">
        <v>1290</v>
      </c>
      <c r="AT23" s="192"/>
      <c r="AY23" s="190" t="s">
        <v>1259</v>
      </c>
      <c r="AZ23" s="190" t="s">
        <v>1291</v>
      </c>
      <c r="BA23" s="190" t="str">
        <f t="shared" si="9"/>
        <v>DSC_PDQ_nguL_AVG</v>
      </c>
      <c r="BB23" s="190" t="s">
        <v>1291</v>
      </c>
      <c r="BC23" s="190" t="b">
        <f t="shared" si="5"/>
        <v>1</v>
      </c>
      <c r="BD23" s="190" t="s">
        <v>1291</v>
      </c>
      <c r="BE23" s="190" t="s">
        <v>1291</v>
      </c>
      <c r="BK23" s="199" t="s">
        <v>1292</v>
      </c>
      <c r="BL23" s="190" t="s">
        <v>1293</v>
      </c>
      <c r="BM23" s="190" t="s">
        <v>1293</v>
      </c>
      <c r="BN23" s="190" t="s">
        <v>1293</v>
      </c>
      <c r="BO23" s="190" t="b">
        <f t="shared" si="2"/>
        <v>1</v>
      </c>
      <c r="BP23" s="192" t="s">
        <v>1293</v>
      </c>
      <c r="BQ23" s="190" t="b">
        <f t="shared" si="6"/>
        <v>1</v>
      </c>
      <c r="BV23" s="190" t="s">
        <v>1065</v>
      </c>
      <c r="BX23" s="190" t="str">
        <f t="shared" si="10"/>
        <v>FinalPool_LS_Bioanalyzer_To_bp</v>
      </c>
      <c r="BY23" s="192" t="s">
        <v>1294</v>
      </c>
      <c r="CG23" s="190" t="s">
        <v>1295</v>
      </c>
      <c r="CH23" s="190" t="s">
        <v>1296</v>
      </c>
      <c r="CI23" s="190" t="str">
        <f>$CK$2&amp;"_"&amp;CL$3&amp;"_"&amp;CM$4&amp;"_"&amp;CO19</f>
        <v>Sequencing_FCL_PhiX_Percent_Lane</v>
      </c>
      <c r="CM23" s="208"/>
      <c r="CN23" s="208"/>
      <c r="CO23" s="192" t="s">
        <v>1297</v>
      </c>
      <c r="CP23" s="208"/>
    </row>
    <row r="24" spans="1:94" x14ac:dyDescent="0.25">
      <c r="C24" s="194" t="s">
        <v>1270</v>
      </c>
      <c r="D24" s="190" t="s">
        <v>1270</v>
      </c>
      <c r="E24" s="190" t="s">
        <v>1298</v>
      </c>
      <c r="F24" s="190" t="s">
        <v>1299</v>
      </c>
      <c r="G24" s="194" t="s">
        <v>1300</v>
      </c>
      <c r="H24" s="190" t="s">
        <v>1301</v>
      </c>
      <c r="K24" s="195" t="s">
        <v>753</v>
      </c>
      <c r="T24" s="190" t="s">
        <v>1302</v>
      </c>
      <c r="U24" s="190" t="s">
        <v>288</v>
      </c>
      <c r="AA24" s="209" t="s">
        <v>1303</v>
      </c>
      <c r="AP24" s="190" t="s">
        <v>1304</v>
      </c>
      <c r="AQ24" s="190" t="s">
        <v>1305</v>
      </c>
      <c r="AR24" s="190" t="str">
        <f>AO$3&amp;"_"&amp;AO$6&amp;"_"&amp;AP24</f>
        <v>UP_ILQ_nguL_MEDIAN</v>
      </c>
      <c r="AS24" s="192" t="s">
        <v>1305</v>
      </c>
      <c r="AT24" s="192"/>
      <c r="AY24" s="190" t="s">
        <v>1274</v>
      </c>
      <c r="AZ24" s="190" t="s">
        <v>1306</v>
      </c>
      <c r="BA24" s="190" t="str">
        <f t="shared" si="9"/>
        <v>DSC_PDQ_nguL_MIN</v>
      </c>
      <c r="BB24" s="190" t="s">
        <v>1306</v>
      </c>
      <c r="BC24" s="190" t="b">
        <f t="shared" si="5"/>
        <v>1</v>
      </c>
      <c r="BD24" s="190" t="s">
        <v>1306</v>
      </c>
      <c r="BE24" s="190" t="s">
        <v>1306</v>
      </c>
      <c r="BK24" s="199" t="s">
        <v>1307</v>
      </c>
      <c r="BL24" s="190" t="s">
        <v>1308</v>
      </c>
      <c r="BM24" s="190" t="s">
        <v>1308</v>
      </c>
      <c r="BN24" s="190" t="s">
        <v>1308</v>
      </c>
      <c r="BO24" s="190" t="b">
        <f t="shared" si="2"/>
        <v>1</v>
      </c>
      <c r="BP24" s="192" t="s">
        <v>1308</v>
      </c>
      <c r="BQ24" s="190" t="b">
        <f t="shared" si="6"/>
        <v>1</v>
      </c>
      <c r="BV24" s="190" t="s">
        <v>898</v>
      </c>
      <c r="BX24" s="190" t="str">
        <f t="shared" si="10"/>
        <v>FinalPool_LS_Bioanalyzer_Corr_Area</v>
      </c>
      <c r="BY24" s="192" t="s">
        <v>1309</v>
      </c>
      <c r="CG24" s="190" t="s">
        <v>1310</v>
      </c>
      <c r="CH24" s="190" t="s">
        <v>1311</v>
      </c>
      <c r="CI24" s="190" t="str">
        <f>$CK$2&amp;"_"&amp;CL$3&amp;"_"&amp;CM$4&amp;"_"&amp;CO20</f>
        <v>Sequencing_FCL_PhiX_Volume_uL_used</v>
      </c>
      <c r="CM24" s="208"/>
      <c r="CN24" s="208"/>
      <c r="CO24" s="192" t="s">
        <v>1312</v>
      </c>
      <c r="CP24" s="208"/>
    </row>
    <row r="25" spans="1:94" x14ac:dyDescent="0.25">
      <c r="C25" s="194" t="s">
        <v>1313</v>
      </c>
      <c r="D25" s="190" t="s">
        <v>1314</v>
      </c>
      <c r="E25" s="190" t="s">
        <v>1315</v>
      </c>
      <c r="F25" s="190" t="s">
        <v>1316</v>
      </c>
      <c r="G25" s="194" t="s">
        <v>1317</v>
      </c>
      <c r="H25" s="190" t="s">
        <v>1318</v>
      </c>
      <c r="K25" s="195" t="s">
        <v>747</v>
      </c>
      <c r="T25" s="190" t="s">
        <v>1319</v>
      </c>
      <c r="U25" s="190" t="s">
        <v>1320</v>
      </c>
      <c r="AA25" s="207" t="s">
        <v>1321</v>
      </c>
      <c r="AC25" s="190" t="s">
        <v>1322</v>
      </c>
      <c r="AP25" s="190" t="s">
        <v>1323</v>
      </c>
      <c r="AQ25" s="190" t="s">
        <v>1324</v>
      </c>
      <c r="AR25" s="190" t="str">
        <f>AO$3&amp;"_"&amp;AO$6&amp;"_"&amp;AP25</f>
        <v>UP_ILQ_nguL_CV</v>
      </c>
      <c r="AS25" s="192" t="s">
        <v>1324</v>
      </c>
      <c r="AT25" s="192"/>
      <c r="AY25" s="190" t="s">
        <v>1289</v>
      </c>
      <c r="AZ25" s="190" t="s">
        <v>1325</v>
      </c>
      <c r="BA25" s="190" t="str">
        <f t="shared" si="9"/>
        <v>DSC_PDQ_nguL_MAX</v>
      </c>
      <c r="BB25" s="190" t="s">
        <v>1325</v>
      </c>
      <c r="BC25" s="190" t="b">
        <f t="shared" si="5"/>
        <v>1</v>
      </c>
      <c r="BD25" s="190" t="s">
        <v>1325</v>
      </c>
      <c r="BE25" s="190" t="s">
        <v>1325</v>
      </c>
      <c r="BK25" s="199" t="s">
        <v>1326</v>
      </c>
      <c r="BL25" s="190" t="s">
        <v>1327</v>
      </c>
      <c r="BM25" s="190" t="s">
        <v>1327</v>
      </c>
      <c r="BN25" s="190" t="s">
        <v>1327</v>
      </c>
      <c r="BO25" s="190" t="b">
        <f t="shared" si="2"/>
        <v>1</v>
      </c>
      <c r="BP25" s="192" t="s">
        <v>1327</v>
      </c>
      <c r="BQ25" s="190" t="b">
        <f t="shared" si="6"/>
        <v>1</v>
      </c>
      <c r="BV25" s="190" t="s">
        <v>1148</v>
      </c>
      <c r="BX25" s="190" t="str">
        <f t="shared" si="10"/>
        <v>FinalPool_LS_Bioanalyzer_Percent_of_Total</v>
      </c>
      <c r="BY25" s="192" t="s">
        <v>1328</v>
      </c>
      <c r="CG25" s="190" t="s">
        <v>1329</v>
      </c>
      <c r="CH25" s="190" t="s">
        <v>1330</v>
      </c>
      <c r="CI25" s="190" t="str">
        <f t="shared" ref="CI25:CI54" si="11">$CK$2&amp;"_"&amp;CL$4&amp;"_"&amp;CM$6&amp;"_"&amp;CO21</f>
        <v>Sequencing_SAV_RS_Total_Yield_Gbp</v>
      </c>
      <c r="CM25" s="208"/>
      <c r="CN25" s="208"/>
      <c r="CO25" s="192" t="s">
        <v>1331</v>
      </c>
      <c r="CP25" s="208"/>
    </row>
    <row r="26" spans="1:94" x14ac:dyDescent="0.25">
      <c r="A26" s="187" t="s">
        <v>1332</v>
      </c>
      <c r="C26" s="194" t="s">
        <v>1286</v>
      </c>
      <c r="D26" s="190" t="s">
        <v>1287</v>
      </c>
      <c r="E26" s="190" t="s">
        <v>1333</v>
      </c>
      <c r="F26" s="190" t="s">
        <v>1334</v>
      </c>
      <c r="G26" s="194" t="s">
        <v>849</v>
      </c>
      <c r="H26" s="190" t="s">
        <v>850</v>
      </c>
      <c r="J26" s="465"/>
      <c r="K26" s="195" t="s">
        <v>756</v>
      </c>
      <c r="U26" s="190" t="s">
        <v>1335</v>
      </c>
      <c r="AA26" s="207" t="s">
        <v>1336</v>
      </c>
      <c r="AP26" s="190" t="s">
        <v>1337</v>
      </c>
      <c r="AQ26" s="190" t="str">
        <f t="shared" ref="AQ26:AQ40" si="12">AS26</f>
        <v>Intake Library Quantitation ng AVG</v>
      </c>
      <c r="AR26" s="190" t="str">
        <f t="shared" ref="AR26:AR30" si="13">AO$3&amp;"_"&amp;AO$6&amp;"_"&amp;AP26</f>
        <v>UP_ILQ_ng_AVG</v>
      </c>
      <c r="AS26" s="192" t="s">
        <v>1338</v>
      </c>
      <c r="AT26" s="192"/>
      <c r="AY26" s="190" t="s">
        <v>1304</v>
      </c>
      <c r="AZ26" s="190" t="s">
        <v>1339</v>
      </c>
      <c r="BA26" s="190" t="str">
        <f t="shared" si="9"/>
        <v>DSC_PDQ_nguL_MEDIAN</v>
      </c>
      <c r="BB26" s="190" t="s">
        <v>1339</v>
      </c>
      <c r="BC26" s="190" t="b">
        <f t="shared" si="5"/>
        <v>1</v>
      </c>
      <c r="BD26" s="190" t="s">
        <v>1339</v>
      </c>
      <c r="BE26" s="190" t="s">
        <v>1339</v>
      </c>
      <c r="BK26" s="199" t="s">
        <v>1340</v>
      </c>
      <c r="BL26" s="190" t="s">
        <v>1341</v>
      </c>
      <c r="BM26" s="190" t="s">
        <v>1341</v>
      </c>
      <c r="BN26" s="190" t="s">
        <v>1341</v>
      </c>
      <c r="BO26" s="190" t="b">
        <f t="shared" si="2"/>
        <v>1</v>
      </c>
      <c r="BP26" s="192" t="s">
        <v>1341</v>
      </c>
      <c r="BQ26" s="190" t="b">
        <f t="shared" si="6"/>
        <v>1</v>
      </c>
      <c r="BV26" s="190" t="s">
        <v>1088</v>
      </c>
      <c r="BX26" s="190" t="str">
        <f t="shared" si="10"/>
        <v>FinalPool_LS_Bioanalyzer_Average_Size_bp</v>
      </c>
      <c r="BY26" s="192" t="s">
        <v>1342</v>
      </c>
      <c r="CG26" s="190" t="s">
        <v>1343</v>
      </c>
      <c r="CH26" s="190" t="s">
        <v>1344</v>
      </c>
      <c r="CI26" s="190" t="str">
        <f t="shared" si="11"/>
        <v>Sequencing_SAV_RS_Non-Indexed_Total_Yield_Gbp</v>
      </c>
      <c r="CM26" s="193"/>
      <c r="CN26" s="193"/>
      <c r="CO26" s="192" t="s">
        <v>1345</v>
      </c>
      <c r="CP26" s="193"/>
    </row>
    <row r="27" spans="1:94" ht="15.95" customHeight="1" x14ac:dyDescent="0.25">
      <c r="A27" s="190" t="s">
        <v>185</v>
      </c>
      <c r="C27" s="194" t="s">
        <v>1300</v>
      </c>
      <c r="D27" s="190" t="s">
        <v>1301</v>
      </c>
      <c r="E27" s="190" t="s">
        <v>1346</v>
      </c>
      <c r="F27" s="190" t="s">
        <v>1347</v>
      </c>
      <c r="G27" s="194" t="s">
        <v>882</v>
      </c>
      <c r="H27" s="190" t="s">
        <v>883</v>
      </c>
      <c r="K27" s="195" t="s">
        <v>750</v>
      </c>
      <c r="AA27" s="207" t="s">
        <v>1348</v>
      </c>
      <c r="AP27" s="190" t="s">
        <v>1349</v>
      </c>
      <c r="AQ27" s="190" t="str">
        <f t="shared" si="12"/>
        <v>Intake Library Quantitation ng MIN</v>
      </c>
      <c r="AR27" s="190" t="str">
        <f t="shared" si="13"/>
        <v>UP_ILQ_ng_MIN</v>
      </c>
      <c r="AS27" s="192" t="s">
        <v>1350</v>
      </c>
      <c r="AT27" s="192"/>
      <c r="AY27" s="190" t="s">
        <v>1323</v>
      </c>
      <c r="AZ27" s="190" t="s">
        <v>1351</v>
      </c>
      <c r="BA27" s="190" t="str">
        <f t="shared" si="9"/>
        <v>DSC_PDQ_nguL_CV</v>
      </c>
      <c r="BB27" s="190" t="s">
        <v>1351</v>
      </c>
      <c r="BC27" s="190" t="b">
        <f t="shared" si="5"/>
        <v>1</v>
      </c>
      <c r="BD27" s="190" t="s">
        <v>1351</v>
      </c>
      <c r="BE27" s="190" t="s">
        <v>1351</v>
      </c>
      <c r="BK27" s="199" t="s">
        <v>1352</v>
      </c>
      <c r="BL27" s="190" t="s">
        <v>1353</v>
      </c>
      <c r="BM27" s="190" t="s">
        <v>1353</v>
      </c>
      <c r="BN27" s="190" t="s">
        <v>1353</v>
      </c>
      <c r="BO27" s="190" t="b">
        <f t="shared" si="2"/>
        <v>1</v>
      </c>
      <c r="BP27" s="192" t="s">
        <v>1353</v>
      </c>
      <c r="BQ27" s="190" t="b">
        <f t="shared" si="6"/>
        <v>1</v>
      </c>
      <c r="BV27" s="190" t="s">
        <v>1354</v>
      </c>
      <c r="BX27" s="190" t="str">
        <f t="shared" si="10"/>
        <v>FinalPool_LS_Bioanalyzer_Size_distribution_CV_bp</v>
      </c>
      <c r="BY27" s="192" t="s">
        <v>1355</v>
      </c>
      <c r="CG27" s="190" t="s">
        <v>1356</v>
      </c>
      <c r="CH27" s="190" t="s">
        <v>1357</v>
      </c>
      <c r="CI27" s="190" t="str">
        <f t="shared" si="11"/>
        <v>Sequencing_SAV_RS_Aligned_Percent</v>
      </c>
      <c r="CM27" s="193"/>
      <c r="CN27" s="193"/>
      <c r="CO27" s="192" t="s">
        <v>1358</v>
      </c>
      <c r="CP27" s="193"/>
    </row>
    <row r="28" spans="1:94" x14ac:dyDescent="0.25">
      <c r="A28" s="190" t="s">
        <v>1359</v>
      </c>
      <c r="C28" s="194" t="s">
        <v>1317</v>
      </c>
      <c r="D28" s="190" t="s">
        <v>1318</v>
      </c>
      <c r="E28" s="190" t="s">
        <v>1360</v>
      </c>
      <c r="F28" s="190" t="s">
        <v>1361</v>
      </c>
      <c r="G28" s="190" t="s">
        <v>920</v>
      </c>
      <c r="H28" s="190" t="s">
        <v>921</v>
      </c>
      <c r="L28" s="190" t="s">
        <v>1362</v>
      </c>
      <c r="T28" s="187" t="s">
        <v>1363</v>
      </c>
      <c r="AA28" s="207" t="s">
        <v>1364</v>
      </c>
      <c r="AP28" s="190" t="s">
        <v>1365</v>
      </c>
      <c r="AQ28" s="190" t="str">
        <f t="shared" si="12"/>
        <v>Intake Library Quantitation ng MAX</v>
      </c>
      <c r="AR28" s="190" t="str">
        <f t="shared" si="13"/>
        <v>UP_ILQ_ng_MAX</v>
      </c>
      <c r="AS28" s="192" t="s">
        <v>1366</v>
      </c>
      <c r="AT28" s="192"/>
      <c r="AY28" s="190" t="s">
        <v>1337</v>
      </c>
      <c r="AZ28" s="190" t="s">
        <v>1367</v>
      </c>
      <c r="BA28" s="190" t="str">
        <f t="shared" si="9"/>
        <v>DSC_PDQ_ng_AVG</v>
      </c>
      <c r="BB28" s="190" t="s">
        <v>1367</v>
      </c>
      <c r="BC28" s="190" t="b">
        <f t="shared" si="5"/>
        <v>1</v>
      </c>
      <c r="BD28" s="190" t="s">
        <v>1367</v>
      </c>
      <c r="BE28" s="190" t="s">
        <v>1367</v>
      </c>
      <c r="BK28" s="199" t="s">
        <v>1368</v>
      </c>
      <c r="BL28" s="190" t="s">
        <v>1369</v>
      </c>
      <c r="BM28" s="190" t="s">
        <v>1369</v>
      </c>
      <c r="BN28" s="190" t="s">
        <v>1369</v>
      </c>
      <c r="BO28" s="190" t="b">
        <f t="shared" si="2"/>
        <v>1</v>
      </c>
      <c r="BP28" s="192" t="s">
        <v>1369</v>
      </c>
      <c r="BQ28" s="190" t="b">
        <f t="shared" si="6"/>
        <v>1</v>
      </c>
      <c r="BV28" s="190" t="s">
        <v>1109</v>
      </c>
      <c r="BX28" s="190" t="str">
        <f t="shared" si="10"/>
        <v>FinalPool_LS_Bioanalyzer_Conc_pguL</v>
      </c>
      <c r="BY28" s="192" t="s">
        <v>1370</v>
      </c>
      <c r="CG28" s="190" t="s">
        <v>1371</v>
      </c>
      <c r="CH28" s="190" t="s">
        <v>1372</v>
      </c>
      <c r="CI28" s="190" t="str">
        <f t="shared" si="11"/>
        <v>Sequencing_SAV_RS_Error_Percent</v>
      </c>
      <c r="CM28" s="193"/>
      <c r="CN28" s="193"/>
      <c r="CO28" s="192" t="s">
        <v>1373</v>
      </c>
      <c r="CP28" s="193"/>
    </row>
    <row r="29" spans="1:94" x14ac:dyDescent="0.25">
      <c r="A29" s="190" t="s">
        <v>1374</v>
      </c>
      <c r="E29" s="190" t="s">
        <v>1375</v>
      </c>
      <c r="F29" s="190" t="s">
        <v>1376</v>
      </c>
      <c r="G29" s="190" t="s">
        <v>951</v>
      </c>
      <c r="H29" s="190" t="s">
        <v>952</v>
      </c>
      <c r="K29" s="187" t="s">
        <v>1377</v>
      </c>
      <c r="L29" s="190" t="s">
        <v>185</v>
      </c>
      <c r="T29" s="190" t="s">
        <v>185</v>
      </c>
      <c r="AA29" s="207" t="s">
        <v>1378</v>
      </c>
      <c r="AP29" s="190" t="s">
        <v>1379</v>
      </c>
      <c r="AQ29" s="190" t="str">
        <f t="shared" si="12"/>
        <v>Intake Library Quantitation ng MEDIAN</v>
      </c>
      <c r="AR29" s="190" t="str">
        <f t="shared" si="13"/>
        <v>UP_ILQ_ng_MEDIAN</v>
      </c>
      <c r="AS29" s="192" t="s">
        <v>1380</v>
      </c>
      <c r="AT29" s="192"/>
      <c r="AY29" s="190" t="s">
        <v>1349</v>
      </c>
      <c r="AZ29" s="190" t="s">
        <v>1381</v>
      </c>
      <c r="BA29" s="190" t="str">
        <f t="shared" si="9"/>
        <v>DSC_PDQ_ng_MIN</v>
      </c>
      <c r="BB29" s="190" t="s">
        <v>1381</v>
      </c>
      <c r="BC29" s="190" t="b">
        <f t="shared" si="5"/>
        <v>1</v>
      </c>
      <c r="BD29" s="190" t="s">
        <v>1381</v>
      </c>
      <c r="BE29" s="190" t="s">
        <v>1381</v>
      </c>
      <c r="BK29" s="199" t="s">
        <v>1382</v>
      </c>
      <c r="BL29" s="190" t="s">
        <v>1383</v>
      </c>
      <c r="BM29" s="190" t="s">
        <v>1383</v>
      </c>
      <c r="BN29" s="190" t="s">
        <v>1383</v>
      </c>
      <c r="BO29" s="190" t="b">
        <f t="shared" si="2"/>
        <v>1</v>
      </c>
      <c r="BP29" s="192" t="s">
        <v>1383</v>
      </c>
      <c r="BQ29" s="190" t="b">
        <f t="shared" si="6"/>
        <v>1</v>
      </c>
      <c r="BV29" s="190" t="s">
        <v>1129</v>
      </c>
      <c r="BX29" s="190" t="str">
        <f t="shared" si="10"/>
        <v>FinalPool_LS_Bioanalyzer_Molarity_pmolL</v>
      </c>
      <c r="BY29" s="192" t="s">
        <v>1384</v>
      </c>
      <c r="CG29" s="190" t="s">
        <v>1385</v>
      </c>
      <c r="CH29" s="190" t="s">
        <v>1386</v>
      </c>
      <c r="CI29" s="190" t="str">
        <f t="shared" si="11"/>
        <v>Sequencing_SAV_RS_Intensity_Cycle_1_R1</v>
      </c>
      <c r="CM29" s="193"/>
      <c r="CN29" s="193"/>
      <c r="CO29" s="192" t="s">
        <v>1387</v>
      </c>
      <c r="CP29" s="193"/>
    </row>
    <row r="30" spans="1:94" x14ac:dyDescent="0.25">
      <c r="A30" s="190" t="s">
        <v>1388</v>
      </c>
      <c r="E30" s="190" t="s">
        <v>1389</v>
      </c>
      <c r="F30" s="190" t="s">
        <v>1390</v>
      </c>
      <c r="G30" s="190" t="s">
        <v>978</v>
      </c>
      <c r="H30" s="190" t="s">
        <v>979</v>
      </c>
      <c r="K30" s="190" t="s">
        <v>185</v>
      </c>
      <c r="L30" s="190" t="s">
        <v>855</v>
      </c>
      <c r="T30" s="190" t="s">
        <v>1391</v>
      </c>
      <c r="AA30" s="207" t="s">
        <v>1392</v>
      </c>
      <c r="AP30" s="190" t="s">
        <v>1393</v>
      </c>
      <c r="AQ30" s="190" t="str">
        <f t="shared" si="12"/>
        <v>Intake Library Quantitation ng CV</v>
      </c>
      <c r="AR30" s="190" t="str">
        <f t="shared" si="13"/>
        <v>UP_ILQ_ng_CV</v>
      </c>
      <c r="AS30" s="192" t="s">
        <v>1394</v>
      </c>
      <c r="AT30" s="192"/>
      <c r="AY30" s="190" t="s">
        <v>1365</v>
      </c>
      <c r="AZ30" s="190" t="s">
        <v>1395</v>
      </c>
      <c r="BA30" s="190" t="str">
        <f t="shared" si="9"/>
        <v>DSC_PDQ_ng_MAX</v>
      </c>
      <c r="BB30" s="190" t="s">
        <v>1395</v>
      </c>
      <c r="BC30" s="190" t="b">
        <f t="shared" si="5"/>
        <v>1</v>
      </c>
      <c r="BD30" s="190" t="s">
        <v>1395</v>
      </c>
      <c r="BE30" s="190" t="s">
        <v>1395</v>
      </c>
      <c r="BK30" s="199" t="s">
        <v>1396</v>
      </c>
      <c r="BL30" s="190" t="s">
        <v>1397</v>
      </c>
      <c r="BM30" s="190" t="s">
        <v>1397</v>
      </c>
      <c r="BN30" s="190" t="s">
        <v>1397</v>
      </c>
      <c r="BO30" s="190" t="b">
        <f t="shared" si="2"/>
        <v>1</v>
      </c>
      <c r="BP30" s="192" t="s">
        <v>1397</v>
      </c>
      <c r="BQ30" s="190" t="b">
        <f t="shared" si="6"/>
        <v>1</v>
      </c>
      <c r="BV30" s="190" t="s">
        <v>1168</v>
      </c>
      <c r="BX30" s="190" t="str">
        <f t="shared" si="10"/>
        <v>FinalPool_LS_Bioanalyzer_Average_adapter_length</v>
      </c>
      <c r="BY30" s="192" t="s">
        <v>1169</v>
      </c>
      <c r="CG30" s="190" t="s">
        <v>1398</v>
      </c>
      <c r="CH30" s="190" t="s">
        <v>1399</v>
      </c>
      <c r="CI30" s="190" t="str">
        <f t="shared" si="11"/>
        <v>Sequencing_SAV_RS_Intensity_Cycle_1_R2</v>
      </c>
      <c r="CM30" s="193"/>
      <c r="CN30" s="193"/>
      <c r="CO30" s="192" t="s">
        <v>1400</v>
      </c>
      <c r="CP30" s="193"/>
    </row>
    <row r="31" spans="1:94" x14ac:dyDescent="0.25">
      <c r="G31" s="190" t="s">
        <v>1002</v>
      </c>
      <c r="H31" s="190" t="s">
        <v>1003</v>
      </c>
      <c r="K31" s="195" t="s">
        <v>743</v>
      </c>
      <c r="L31" s="190" t="s">
        <v>889</v>
      </c>
      <c r="T31" s="190" t="s">
        <v>1401</v>
      </c>
      <c r="AA31" s="207" t="s">
        <v>1402</v>
      </c>
      <c r="AP31" s="190" t="s">
        <v>1403</v>
      </c>
      <c r="AQ31" s="190" t="str">
        <f t="shared" si="12"/>
        <v>Library Calculations adj_ng/uL AVG</v>
      </c>
      <c r="AR31" s="190" t="str">
        <f>AO$3&amp;"_"&amp;AO$7&amp;"_"&amp;AP31</f>
        <v>UP_ILCalc_adj_nguL_AVG</v>
      </c>
      <c r="AS31" s="192" t="s">
        <v>1404</v>
      </c>
      <c r="AT31" s="192"/>
      <c r="AY31" s="190" t="s">
        <v>1379</v>
      </c>
      <c r="AZ31" s="190" t="s">
        <v>1405</v>
      </c>
      <c r="BA31" s="190" t="str">
        <f t="shared" si="9"/>
        <v>DSC_PDQ_ng_MEDIAN</v>
      </c>
      <c r="BB31" s="190" t="s">
        <v>1405</v>
      </c>
      <c r="BC31" s="190" t="b">
        <f t="shared" si="5"/>
        <v>1</v>
      </c>
      <c r="BD31" s="190" t="s">
        <v>1405</v>
      </c>
      <c r="BE31" s="190" t="s">
        <v>1405</v>
      </c>
      <c r="BK31" s="199" t="s">
        <v>1406</v>
      </c>
      <c r="BL31" s="190" t="s">
        <v>1407</v>
      </c>
      <c r="BM31" s="190" t="s">
        <v>1407</v>
      </c>
      <c r="BN31" s="190" t="s">
        <v>1407</v>
      </c>
      <c r="BO31" s="190" t="b">
        <f t="shared" si="2"/>
        <v>1</v>
      </c>
      <c r="BP31" s="192" t="s">
        <v>1407</v>
      </c>
      <c r="BQ31" s="190" t="b">
        <f t="shared" si="6"/>
        <v>1</v>
      </c>
      <c r="BV31" s="190" t="s">
        <v>530</v>
      </c>
      <c r="BX31" s="190" t="str">
        <f t="shared" ref="BX31:BX40" si="14">$BT$3&amp;"_"&amp;BU$4&amp;"_"&amp;BV31</f>
        <v>FinalPool_Q_Tech</v>
      </c>
      <c r="BY31" s="192" t="s">
        <v>1408</v>
      </c>
      <c r="CG31" s="190" t="s">
        <v>1409</v>
      </c>
      <c r="CH31" s="190" t="s">
        <v>1410</v>
      </c>
      <c r="CI31" s="190" t="str">
        <f t="shared" si="11"/>
        <v>Sequencing_SAV_RS_Intensity_Cycle_1_R3</v>
      </c>
      <c r="CM31" s="193"/>
      <c r="CN31" s="193"/>
      <c r="CO31" s="192" t="s">
        <v>1411</v>
      </c>
      <c r="CP31" s="193"/>
    </row>
    <row r="32" spans="1:94" x14ac:dyDescent="0.25">
      <c r="G32" s="190" t="s">
        <v>1026</v>
      </c>
      <c r="H32" s="190" t="s">
        <v>1027</v>
      </c>
      <c r="K32" s="195" t="s">
        <v>745</v>
      </c>
      <c r="T32" s="190" t="s">
        <v>931</v>
      </c>
      <c r="AA32" s="207" t="s">
        <v>1412</v>
      </c>
      <c r="AP32" s="190" t="s">
        <v>1413</v>
      </c>
      <c r="AQ32" s="190" t="str">
        <f t="shared" si="12"/>
        <v>Library Calculations adj_ng/uL MIN</v>
      </c>
      <c r="AR32" s="190" t="str">
        <f>AO$3&amp;"_"&amp;AO$7&amp;"_"&amp;AP32</f>
        <v>UP_ILCalc_adj_nguL_MIN</v>
      </c>
      <c r="AS32" s="192" t="s">
        <v>1414</v>
      </c>
      <c r="AT32" s="192"/>
      <c r="AY32" s="190" t="s">
        <v>1393</v>
      </c>
      <c r="AZ32" s="190" t="s">
        <v>1415</v>
      </c>
      <c r="BA32" s="190" t="str">
        <f t="shared" si="9"/>
        <v>DSC_PDQ_ng_CV</v>
      </c>
      <c r="BB32" s="190" t="s">
        <v>1415</v>
      </c>
      <c r="BC32" s="190" t="b">
        <f t="shared" si="5"/>
        <v>1</v>
      </c>
      <c r="BD32" s="190" t="s">
        <v>1415</v>
      </c>
      <c r="BE32" s="190" t="s">
        <v>1415</v>
      </c>
      <c r="BK32" s="199" t="s">
        <v>1416</v>
      </c>
      <c r="BL32" s="190" t="s">
        <v>1417</v>
      </c>
      <c r="BM32" s="190" t="s">
        <v>1417</v>
      </c>
      <c r="BN32" s="190" t="s">
        <v>1417</v>
      </c>
      <c r="BO32" s="190" t="b">
        <f t="shared" si="2"/>
        <v>1</v>
      </c>
      <c r="BP32" s="192" t="s">
        <v>1417</v>
      </c>
      <c r="BQ32" s="190" t="b">
        <f t="shared" si="6"/>
        <v>1</v>
      </c>
      <c r="BV32" s="190" t="s">
        <v>529</v>
      </c>
      <c r="BX32" s="190" t="str">
        <f t="shared" si="14"/>
        <v>FinalPool_Q_Date</v>
      </c>
      <c r="BY32" s="192" t="s">
        <v>1418</v>
      </c>
      <c r="CG32" s="190" t="s">
        <v>1419</v>
      </c>
      <c r="CH32" s="190" t="s">
        <v>1420</v>
      </c>
      <c r="CI32" s="190" t="str">
        <f t="shared" si="11"/>
        <v>Sequencing_SAV_RS_Intensity_Cycle_1_R4</v>
      </c>
      <c r="CM32" s="193"/>
      <c r="CN32" s="193"/>
      <c r="CO32" s="192" t="s">
        <v>1421</v>
      </c>
      <c r="CP32" s="193"/>
    </row>
    <row r="33" spans="1:94" x14ac:dyDescent="0.25">
      <c r="G33" s="190" t="s">
        <v>1051</v>
      </c>
      <c r="H33" s="190" t="s">
        <v>1052</v>
      </c>
      <c r="K33" s="195" t="s">
        <v>1119</v>
      </c>
      <c r="AA33" s="210" t="s">
        <v>1422</v>
      </c>
      <c r="AP33" s="190" t="s">
        <v>1423</v>
      </c>
      <c r="AQ33" s="190" t="str">
        <f t="shared" si="12"/>
        <v>Library Calculations adj_ng/uL MAX</v>
      </c>
      <c r="AR33" s="190" t="str">
        <f>AO$3&amp;"_"&amp;AO$7&amp;"_"&amp;AP33</f>
        <v>UP_ILCalc_adj_nguL_MAX</v>
      </c>
      <c r="AS33" s="192" t="s">
        <v>1424</v>
      </c>
      <c r="AT33" s="192"/>
      <c r="AY33" s="190" t="s">
        <v>1425</v>
      </c>
      <c r="BA33" s="190" t="str">
        <f t="shared" si="9"/>
        <v>DSC_PDQ_DNase_treat_performed</v>
      </c>
      <c r="BB33" s="190" t="str">
        <f>BD33</f>
        <v>Was DNase treatment performed at the DSC?</v>
      </c>
      <c r="BC33" s="190" t="b">
        <f t="shared" si="5"/>
        <v>1</v>
      </c>
      <c r="BD33" s="190" t="s">
        <v>1426</v>
      </c>
      <c r="BE33" s="190" t="s">
        <v>1426</v>
      </c>
      <c r="BK33" s="199" t="s">
        <v>1427</v>
      </c>
      <c r="BL33" s="190" t="s">
        <v>1428</v>
      </c>
      <c r="BM33" s="190" t="s">
        <v>1428</v>
      </c>
      <c r="BN33" s="190" t="s">
        <v>1428</v>
      </c>
      <c r="BO33" s="190" t="b">
        <f t="shared" si="2"/>
        <v>1</v>
      </c>
      <c r="BP33" s="192" t="s">
        <v>1428</v>
      </c>
      <c r="BQ33" s="190" t="b">
        <f t="shared" si="6"/>
        <v>1</v>
      </c>
      <c r="BV33" s="190" t="s">
        <v>534</v>
      </c>
      <c r="BX33" s="190" t="str">
        <f t="shared" si="14"/>
        <v>FinalPool_Q_File</v>
      </c>
      <c r="BY33" s="192" t="s">
        <v>1429</v>
      </c>
      <c r="CG33" s="190" t="s">
        <v>1430</v>
      </c>
      <c r="CH33" s="190" t="s">
        <v>1431</v>
      </c>
      <c r="CI33" s="190" t="str">
        <f t="shared" si="11"/>
        <v>Sequencing_SAV_RS_Percent_above_Q30</v>
      </c>
      <c r="CM33" s="193"/>
      <c r="CN33" s="193"/>
      <c r="CO33" s="192" t="s">
        <v>1432</v>
      </c>
      <c r="CP33" s="193"/>
    </row>
    <row r="34" spans="1:94" x14ac:dyDescent="0.25">
      <c r="F34" s="190" t="s">
        <v>1433</v>
      </c>
      <c r="G34" s="190" t="s">
        <v>1073</v>
      </c>
      <c r="H34" s="190" t="s">
        <v>1074</v>
      </c>
      <c r="K34" s="195" t="s">
        <v>1097</v>
      </c>
      <c r="AA34" s="190" t="s">
        <v>1434</v>
      </c>
      <c r="AP34" s="190" t="s">
        <v>1435</v>
      </c>
      <c r="AQ34" s="190" t="str">
        <f t="shared" si="12"/>
        <v>Library Calculations adj_ng/uL MEDIAN</v>
      </c>
      <c r="AR34" s="190" t="str">
        <f>AO$3&amp;"_"&amp;AO$7&amp;"_"&amp;AP34</f>
        <v>UP_ILCalc_adj_nguL_MEDIAN</v>
      </c>
      <c r="AS34" s="192" t="s">
        <v>1436</v>
      </c>
      <c r="AT34" s="192"/>
      <c r="AY34" s="190" t="s">
        <v>530</v>
      </c>
      <c r="AZ34" s="190" t="s">
        <v>1437</v>
      </c>
      <c r="BA34" s="190" t="str">
        <f>AX$3&amp;"_"&amp;AX$7&amp;"_"&amp;AY34</f>
        <v>DSC_DT_Tech</v>
      </c>
      <c r="BB34" s="190" t="s">
        <v>1437</v>
      </c>
      <c r="BC34" s="190" t="b">
        <f t="shared" si="5"/>
        <v>1</v>
      </c>
      <c r="BD34" s="190" t="s">
        <v>1437</v>
      </c>
      <c r="BE34" s="190" t="s">
        <v>1437</v>
      </c>
      <c r="BK34" s="199" t="s">
        <v>1438</v>
      </c>
      <c r="BL34" s="190" t="s">
        <v>1439</v>
      </c>
      <c r="BM34" s="190" t="s">
        <v>1439</v>
      </c>
      <c r="BN34" s="190" t="s">
        <v>1439</v>
      </c>
      <c r="BO34" s="190" t="b">
        <f t="shared" si="2"/>
        <v>1</v>
      </c>
      <c r="BP34" s="192" t="s">
        <v>1439</v>
      </c>
      <c r="BQ34" s="190" t="b">
        <f t="shared" si="6"/>
        <v>1</v>
      </c>
      <c r="BV34" s="190" t="s">
        <v>536</v>
      </c>
      <c r="BX34" s="190" t="str">
        <f t="shared" si="14"/>
        <v>FinalPool_Q_Kit</v>
      </c>
      <c r="BY34" s="192" t="s">
        <v>1440</v>
      </c>
      <c r="CG34" s="190" t="s">
        <v>1441</v>
      </c>
      <c r="CH34" s="190" t="s">
        <v>1442</v>
      </c>
      <c r="CI34" s="190" t="str">
        <f t="shared" si="11"/>
        <v>Sequencing_SAV_RS_Number_of_Lanes</v>
      </c>
      <c r="CM34" s="193"/>
      <c r="CN34" s="193"/>
      <c r="CO34" s="192" t="s">
        <v>1443</v>
      </c>
      <c r="CP34" s="193"/>
    </row>
    <row r="35" spans="1:94" x14ac:dyDescent="0.25">
      <c r="A35" s="190" t="s">
        <v>592</v>
      </c>
      <c r="B35" s="187" t="s">
        <v>185</v>
      </c>
      <c r="C35" s="187" t="s">
        <v>815</v>
      </c>
      <c r="D35" s="187" t="s">
        <v>817</v>
      </c>
      <c r="F35" s="187" t="s">
        <v>1444</v>
      </c>
      <c r="G35" s="190" t="s">
        <v>1095</v>
      </c>
      <c r="H35" s="190" t="s">
        <v>1096</v>
      </c>
      <c r="K35" s="195"/>
      <c r="AA35" s="190" t="s">
        <v>1445</v>
      </c>
      <c r="AP35" s="190" t="s">
        <v>1446</v>
      </c>
      <c r="AQ35" s="190" t="str">
        <f t="shared" si="12"/>
        <v>Library Calculations adj_ng/uL CV</v>
      </c>
      <c r="AR35" s="190" t="str">
        <f>AO$3&amp;"_"&amp;AO$7&amp;"_"&amp;AP35</f>
        <v>UP_ILCalc_adj_nguL_CV</v>
      </c>
      <c r="AS35" s="192" t="s">
        <v>1447</v>
      </c>
      <c r="AT35" s="192"/>
      <c r="AY35" s="190" t="s">
        <v>529</v>
      </c>
      <c r="AZ35" s="190" t="s">
        <v>1448</v>
      </c>
      <c r="BA35" s="190" t="str">
        <f>AX$3&amp;"_"&amp;AX$7&amp;"_"&amp;AY35</f>
        <v>DSC_DT_Date</v>
      </c>
      <c r="BB35" s="190" t="s">
        <v>1448</v>
      </c>
      <c r="BC35" s="190" t="b">
        <f t="shared" si="5"/>
        <v>1</v>
      </c>
      <c r="BD35" s="190" t="s">
        <v>1448</v>
      </c>
      <c r="BE35" s="190" t="s">
        <v>1448</v>
      </c>
      <c r="BK35" s="199" t="s">
        <v>1449</v>
      </c>
      <c r="BL35" s="190" t="s">
        <v>1450</v>
      </c>
      <c r="BM35" s="190" t="s">
        <v>1450</v>
      </c>
      <c r="BN35" s="190" t="s">
        <v>1450</v>
      </c>
      <c r="BO35" s="190" t="b">
        <f t="shared" si="2"/>
        <v>1</v>
      </c>
      <c r="BP35" s="192" t="s">
        <v>1450</v>
      </c>
      <c r="BQ35" s="190" t="b">
        <f t="shared" si="6"/>
        <v>1</v>
      </c>
      <c r="BV35" s="190" t="s">
        <v>535</v>
      </c>
      <c r="BX35" s="190" t="str">
        <f t="shared" si="14"/>
        <v>FinalPool_Q_Instrument</v>
      </c>
      <c r="BY35" s="192" t="s">
        <v>1451</v>
      </c>
      <c r="CG35" s="190" t="s">
        <v>1452</v>
      </c>
      <c r="CH35" s="190" t="s">
        <v>1453</v>
      </c>
      <c r="CI35" s="190" t="str">
        <f t="shared" si="11"/>
        <v>Sequencing_SAV_RS_Number_of_Tiles</v>
      </c>
      <c r="CM35" s="193"/>
      <c r="CN35" s="193"/>
      <c r="CO35" s="192" t="s">
        <v>1454</v>
      </c>
      <c r="CP35" s="193"/>
    </row>
    <row r="36" spans="1:94" x14ac:dyDescent="0.25">
      <c r="A36" s="190" t="s">
        <v>185</v>
      </c>
      <c r="B36" s="190" t="s">
        <v>185</v>
      </c>
      <c r="C36" s="190" t="s">
        <v>185</v>
      </c>
      <c r="D36" s="190" t="s">
        <v>185</v>
      </c>
      <c r="F36" s="190" t="s">
        <v>185</v>
      </c>
      <c r="G36" s="190" t="s">
        <v>1116</v>
      </c>
      <c r="H36" s="190" t="s">
        <v>1117</v>
      </c>
      <c r="L36" s="188" t="s">
        <v>1455</v>
      </c>
      <c r="AA36" s="190" t="s">
        <v>1456</v>
      </c>
      <c r="AP36" s="190" t="s">
        <v>1457</v>
      </c>
      <c r="AQ36" s="190" t="str">
        <f t="shared" si="12"/>
        <v>Library Calculations Top Stock volume (uL) remaining AVG</v>
      </c>
      <c r="AR36" s="190" t="str">
        <f t="shared" ref="AR36:AR40" si="15">AO$3&amp;"_"&amp;AO$7&amp;"_"&amp;AP36</f>
        <v>UP_ILCalc_uL_remaining_TS_postQC_AVG</v>
      </c>
      <c r="AS36" s="192" t="s">
        <v>1458</v>
      </c>
      <c r="AT36" s="192"/>
      <c r="AY36" s="190" t="s">
        <v>543</v>
      </c>
      <c r="AZ36" s="190" t="s">
        <v>1459</v>
      </c>
      <c r="BA36" s="190" t="str">
        <f>AX$3&amp;"_"&amp;AX$7&amp;"_"&amp;AY36</f>
        <v>DSC_DT_Method</v>
      </c>
      <c r="BB36" s="190" t="s">
        <v>1459</v>
      </c>
      <c r="BC36" s="190" t="b">
        <f t="shared" si="5"/>
        <v>1</v>
      </c>
      <c r="BD36" s="190" t="s">
        <v>1459</v>
      </c>
      <c r="BE36" s="190" t="s">
        <v>1459</v>
      </c>
      <c r="BK36" s="199" t="s">
        <v>1460</v>
      </c>
      <c r="BL36" s="190" t="s">
        <v>1461</v>
      </c>
      <c r="BM36" s="190" t="s">
        <v>1461</v>
      </c>
      <c r="BN36" s="190" t="s">
        <v>1461</v>
      </c>
      <c r="BO36" s="190" t="b">
        <f t="shared" si="2"/>
        <v>1</v>
      </c>
      <c r="BP36" s="192" t="s">
        <v>1461</v>
      </c>
      <c r="BQ36" s="190" t="b">
        <f t="shared" si="6"/>
        <v>1</v>
      </c>
      <c r="BV36" s="190" t="s">
        <v>537</v>
      </c>
      <c r="BX36" s="190" t="str">
        <f t="shared" si="14"/>
        <v>FinalPool_Q_Dilution_factor</v>
      </c>
      <c r="BY36" s="192" t="s">
        <v>1462</v>
      </c>
      <c r="CG36" s="190" t="s">
        <v>1463</v>
      </c>
      <c r="CH36" s="190" t="s">
        <v>1464</v>
      </c>
      <c r="CI36" s="190" t="str">
        <f t="shared" si="11"/>
        <v>Sequencing_SAV_RS_Density_Kmm2</v>
      </c>
      <c r="CM36" s="193"/>
      <c r="CN36" s="193"/>
      <c r="CO36" s="192" t="s">
        <v>1465</v>
      </c>
      <c r="CP36" s="193"/>
    </row>
    <row r="37" spans="1:94" x14ac:dyDescent="0.25">
      <c r="A37" s="190" t="s">
        <v>1466</v>
      </c>
      <c r="C37" s="194" t="s">
        <v>847</v>
      </c>
      <c r="D37" s="194" t="s">
        <v>849</v>
      </c>
      <c r="F37" s="190" t="s">
        <v>1467</v>
      </c>
      <c r="G37" s="190" t="s">
        <v>1136</v>
      </c>
      <c r="H37" s="190" t="s">
        <v>1137</v>
      </c>
      <c r="L37" s="190" t="s">
        <v>185</v>
      </c>
      <c r="AA37" s="190" t="s">
        <v>1468</v>
      </c>
      <c r="AP37" s="190" t="s">
        <v>1469</v>
      </c>
      <c r="AQ37" s="190" t="str">
        <f t="shared" si="12"/>
        <v>Library Calculations Top Stock volume (uL) remaining MIN</v>
      </c>
      <c r="AR37" s="190" t="str">
        <f t="shared" si="15"/>
        <v>UP_ILCalc_uL_remaining_TS_postQC_MIN</v>
      </c>
      <c r="AS37" s="192" t="s">
        <v>1470</v>
      </c>
      <c r="AT37" s="192"/>
      <c r="AY37" s="190" t="s">
        <v>530</v>
      </c>
      <c r="AZ37" s="190" t="s">
        <v>1471</v>
      </c>
      <c r="BA37" s="190" t="str">
        <f t="shared" ref="BA37:BA56" si="16">AX$3&amp;"_"&amp;AX$8&amp;"_"&amp;AY37</f>
        <v>DSC_SQ_Tech</v>
      </c>
      <c r="BB37" s="190" t="s">
        <v>1471</v>
      </c>
      <c r="BC37" s="190" t="b">
        <f t="shared" si="5"/>
        <v>1</v>
      </c>
      <c r="BD37" s="190" t="s">
        <v>1471</v>
      </c>
      <c r="BE37" s="190" t="s">
        <v>1471</v>
      </c>
      <c r="BK37" s="199" t="s">
        <v>1472</v>
      </c>
      <c r="BL37" s="190" t="s">
        <v>1473</v>
      </c>
      <c r="BM37" s="190" t="s">
        <v>1473</v>
      </c>
      <c r="BN37" s="190" t="s">
        <v>1473</v>
      </c>
      <c r="BO37" s="190" t="b">
        <f t="shared" si="2"/>
        <v>1</v>
      </c>
      <c r="BP37" s="192" t="s">
        <v>1473</v>
      </c>
      <c r="BQ37" s="190" t="b">
        <f t="shared" si="6"/>
        <v>1</v>
      </c>
      <c r="BV37" s="190" t="s">
        <v>1212</v>
      </c>
      <c r="BX37" s="190" t="str">
        <f t="shared" si="14"/>
        <v>FinalPool_Q_Volume_uL</v>
      </c>
      <c r="BY37" s="190" t="s">
        <v>1474</v>
      </c>
      <c r="CG37" s="190" t="s">
        <v>1475</v>
      </c>
      <c r="CH37" s="190" t="s">
        <v>1476</v>
      </c>
      <c r="CI37" s="190" t="str">
        <f t="shared" si="11"/>
        <v>Sequencing_SAV_RS_Clusters_PF_Percent</v>
      </c>
      <c r="CM37" s="193"/>
      <c r="CN37" s="193"/>
      <c r="CO37" s="192" t="s">
        <v>1477</v>
      </c>
      <c r="CP37" s="193"/>
    </row>
    <row r="38" spans="1:94" x14ac:dyDescent="0.25">
      <c r="A38" s="190" t="s">
        <v>1478</v>
      </c>
      <c r="C38" s="190" t="s">
        <v>1479</v>
      </c>
      <c r="D38" s="194" t="s">
        <v>882</v>
      </c>
      <c r="F38" s="190" t="s">
        <v>1480</v>
      </c>
      <c r="G38" s="190" t="s">
        <v>1155</v>
      </c>
      <c r="H38" s="190" t="s">
        <v>1156</v>
      </c>
      <c r="L38" s="190" t="s">
        <v>663</v>
      </c>
      <c r="AA38" s="190" t="s">
        <v>1481</v>
      </c>
      <c r="AP38" s="190" t="s">
        <v>1482</v>
      </c>
      <c r="AQ38" s="190" t="str">
        <f t="shared" si="12"/>
        <v>Library Calculations Top Stock volume (uL) remaining MAX</v>
      </c>
      <c r="AR38" s="190" t="str">
        <f t="shared" si="15"/>
        <v>UP_ILCalc_uL_remaining_TS_postQC_MAX</v>
      </c>
      <c r="AS38" s="192" t="s">
        <v>1483</v>
      </c>
      <c r="AT38" s="192"/>
      <c r="AY38" s="190" t="s">
        <v>529</v>
      </c>
      <c r="AZ38" s="190" t="s">
        <v>1484</v>
      </c>
      <c r="BA38" s="190" t="str">
        <f t="shared" si="16"/>
        <v>DSC_SQ_Date</v>
      </c>
      <c r="BB38" s="190" t="s">
        <v>1484</v>
      </c>
      <c r="BC38" s="190" t="b">
        <f t="shared" si="5"/>
        <v>1</v>
      </c>
      <c r="BD38" s="190" t="s">
        <v>1484</v>
      </c>
      <c r="BE38" s="190" t="s">
        <v>1484</v>
      </c>
      <c r="BK38" s="199" t="s">
        <v>1485</v>
      </c>
      <c r="BL38" s="190" t="s">
        <v>1486</v>
      </c>
      <c r="BM38" s="190" t="s">
        <v>1486</v>
      </c>
      <c r="BN38" s="190" t="s">
        <v>1486</v>
      </c>
      <c r="BO38" s="190" t="b">
        <f t="shared" si="2"/>
        <v>1</v>
      </c>
      <c r="BP38" s="192" t="s">
        <v>1486</v>
      </c>
      <c r="BQ38" s="190" t="b">
        <f t="shared" si="6"/>
        <v>1</v>
      </c>
      <c r="BV38" s="190" t="s">
        <v>1487</v>
      </c>
      <c r="BX38" s="190" t="str">
        <f t="shared" si="14"/>
        <v>FinalPool_Q_nguL</v>
      </c>
      <c r="BY38" s="190" t="s">
        <v>1488</v>
      </c>
      <c r="CG38" s="190" t="s">
        <v>1489</v>
      </c>
      <c r="CH38" s="190" t="s">
        <v>1490</v>
      </c>
      <c r="CI38" s="190" t="str">
        <f t="shared" si="11"/>
        <v>Sequencing_SAV_RS_Legacy_Phasing_rate</v>
      </c>
      <c r="CM38" s="193"/>
      <c r="CN38" s="193"/>
      <c r="CO38" s="192" t="s">
        <v>1491</v>
      </c>
      <c r="CP38" s="193"/>
    </row>
    <row r="39" spans="1:94" x14ac:dyDescent="0.25">
      <c r="A39" s="190" t="s">
        <v>1492</v>
      </c>
      <c r="C39" s="194" t="s">
        <v>918</v>
      </c>
      <c r="D39" s="190" t="s">
        <v>920</v>
      </c>
      <c r="F39" s="190" t="s">
        <v>1493</v>
      </c>
      <c r="G39" s="190" t="s">
        <v>1172</v>
      </c>
      <c r="H39" s="190" t="s">
        <v>1173</v>
      </c>
      <c r="K39" s="190" t="s">
        <v>1494</v>
      </c>
      <c r="AA39" s="190" t="s">
        <v>1495</v>
      </c>
      <c r="AP39" s="190" t="s">
        <v>1496</v>
      </c>
      <c r="AQ39" s="190" t="str">
        <f t="shared" si="12"/>
        <v>Library Calculations Top Stock volume (uL) remaining MEDIAN</v>
      </c>
      <c r="AR39" s="190" t="str">
        <f t="shared" si="15"/>
        <v>UP_ILCalc_uL_remaining_TS_postQC_MEDIAN</v>
      </c>
      <c r="AS39" s="192" t="s">
        <v>1497</v>
      </c>
      <c r="AT39" s="192"/>
      <c r="AY39" s="190" t="s">
        <v>534</v>
      </c>
      <c r="AZ39" s="190" t="s">
        <v>1498</v>
      </c>
      <c r="BA39" s="190" t="str">
        <f t="shared" si="16"/>
        <v>DSC_SQ_File</v>
      </c>
      <c r="BB39" s="190" t="s">
        <v>1498</v>
      </c>
      <c r="BC39" s="190" t="b">
        <f t="shared" si="5"/>
        <v>1</v>
      </c>
      <c r="BD39" s="190" t="s">
        <v>1498</v>
      </c>
      <c r="BE39" s="190" t="s">
        <v>1498</v>
      </c>
      <c r="BK39" s="199" t="s">
        <v>1499</v>
      </c>
      <c r="BL39" s="190" t="s">
        <v>1500</v>
      </c>
      <c r="BM39" s="190" t="s">
        <v>1500</v>
      </c>
      <c r="BN39" s="190" t="s">
        <v>1500</v>
      </c>
      <c r="BO39" s="190" t="b">
        <f t="shared" si="2"/>
        <v>1</v>
      </c>
      <c r="BP39" s="192" t="s">
        <v>1500</v>
      </c>
      <c r="BQ39" s="190" t="b">
        <f t="shared" si="6"/>
        <v>1</v>
      </c>
      <c r="BV39" s="190" t="s">
        <v>554</v>
      </c>
      <c r="BX39" s="190" t="str">
        <f t="shared" si="14"/>
        <v>FinalPool_Q_ng</v>
      </c>
      <c r="BY39" s="190" t="s">
        <v>1501</v>
      </c>
      <c r="CG39" s="190" t="s">
        <v>1502</v>
      </c>
      <c r="CH39" s="190" t="s">
        <v>1503</v>
      </c>
      <c r="CI39" s="190" t="str">
        <f t="shared" si="11"/>
        <v>Sequencing_SAV_RS_Legacy_Pre-phasing_rate</v>
      </c>
      <c r="CM39" s="193"/>
      <c r="CN39" s="193"/>
      <c r="CO39" s="192" t="s">
        <v>1504</v>
      </c>
      <c r="CP39" s="193"/>
    </row>
    <row r="40" spans="1:94" x14ac:dyDescent="0.25">
      <c r="A40" s="190" t="s">
        <v>1505</v>
      </c>
      <c r="C40" s="190" t="s">
        <v>1506</v>
      </c>
      <c r="D40" s="190" t="s">
        <v>951</v>
      </c>
      <c r="F40" s="190" t="s">
        <v>1507</v>
      </c>
      <c r="G40" s="190" t="s">
        <v>1190</v>
      </c>
      <c r="H40" s="190" t="s">
        <v>1191</v>
      </c>
      <c r="K40" s="190" t="s">
        <v>185</v>
      </c>
      <c r="AA40" s="206" t="s">
        <v>1508</v>
      </c>
      <c r="AP40" s="190" t="s">
        <v>1509</v>
      </c>
      <c r="AQ40" s="190" t="str">
        <f t="shared" si="12"/>
        <v>Library Calculations Top Stock volume (uL) remaining CV</v>
      </c>
      <c r="AR40" s="190" t="str">
        <f t="shared" si="15"/>
        <v>UP_ILCalc_uL_remaining_TS_postQC_CV</v>
      </c>
      <c r="AS40" s="192" t="s">
        <v>1510</v>
      </c>
      <c r="AT40" s="192"/>
      <c r="AY40" s="190" t="s">
        <v>536</v>
      </c>
      <c r="AZ40" s="190" t="s">
        <v>1511</v>
      </c>
      <c r="BA40" s="190" t="str">
        <f t="shared" si="16"/>
        <v>DSC_SQ_Kit</v>
      </c>
      <c r="BB40" s="190" t="s">
        <v>1511</v>
      </c>
      <c r="BC40" s="190" t="b">
        <f t="shared" si="5"/>
        <v>1</v>
      </c>
      <c r="BD40" s="190" t="s">
        <v>1511</v>
      </c>
      <c r="BE40" s="190" t="s">
        <v>1511</v>
      </c>
      <c r="BK40" s="199" t="s">
        <v>1512</v>
      </c>
      <c r="BL40" s="190" t="s">
        <v>1513</v>
      </c>
      <c r="BM40" s="190" t="s">
        <v>1513</v>
      </c>
      <c r="BN40" s="190" t="s">
        <v>1513</v>
      </c>
      <c r="BO40" s="190" t="b">
        <f t="shared" si="2"/>
        <v>1</v>
      </c>
      <c r="BP40" s="192" t="s">
        <v>1513</v>
      </c>
      <c r="BQ40" s="190" t="b">
        <f t="shared" si="6"/>
        <v>1</v>
      </c>
      <c r="BV40" s="190" t="s">
        <v>581</v>
      </c>
      <c r="BX40" s="190" t="str">
        <f t="shared" si="14"/>
        <v>FinalPool_Q_nM</v>
      </c>
      <c r="BY40" s="190" t="s">
        <v>1514</v>
      </c>
      <c r="CG40" s="190" t="s">
        <v>1515</v>
      </c>
      <c r="CH40" s="190" t="s">
        <v>1516</v>
      </c>
      <c r="CI40" s="190" t="str">
        <f t="shared" si="11"/>
        <v>Sequencing_SAV_RS_Phasing_slope</v>
      </c>
      <c r="CM40" s="193"/>
      <c r="CN40" s="193"/>
      <c r="CO40" s="192" t="s">
        <v>1517</v>
      </c>
      <c r="CP40" s="193"/>
    </row>
    <row r="41" spans="1:94" x14ac:dyDescent="0.25">
      <c r="C41" s="194" t="s">
        <v>976</v>
      </c>
      <c r="D41" s="190" t="s">
        <v>978</v>
      </c>
      <c r="F41" s="194" t="s">
        <v>1197</v>
      </c>
      <c r="G41" s="190" t="s">
        <v>1206</v>
      </c>
      <c r="H41" s="190" t="s">
        <v>1207</v>
      </c>
      <c r="K41" s="259" t="s">
        <v>1211</v>
      </c>
      <c r="AA41" s="206" t="s">
        <v>1518</v>
      </c>
      <c r="AP41" s="190" t="s">
        <v>1519</v>
      </c>
      <c r="AQ41" s="190" t="str">
        <f>AS41</f>
        <v>Library Calculations nM AVG</v>
      </c>
      <c r="AR41" s="190" t="str">
        <f>AO$3&amp;"_"&amp;AO$7&amp;"_"&amp;AP41</f>
        <v>UP_ILCalc_nM_AVG</v>
      </c>
      <c r="AS41" s="192" t="s">
        <v>1520</v>
      </c>
      <c r="AT41" s="192"/>
      <c r="AY41" s="190" t="s">
        <v>535</v>
      </c>
      <c r="AZ41" s="190" t="s">
        <v>1521</v>
      </c>
      <c r="BA41" s="190" t="str">
        <f t="shared" si="16"/>
        <v>DSC_SQ_Instrument</v>
      </c>
      <c r="BB41" s="190" t="s">
        <v>1521</v>
      </c>
      <c r="BC41" s="190" t="b">
        <f t="shared" si="5"/>
        <v>1</v>
      </c>
      <c r="BD41" s="190" t="s">
        <v>1521</v>
      </c>
      <c r="BE41" s="190" t="s">
        <v>1521</v>
      </c>
      <c r="BK41" s="199" t="s">
        <v>1522</v>
      </c>
      <c r="BL41" s="190" t="s">
        <v>1523</v>
      </c>
      <c r="BM41" s="190" t="s">
        <v>1523</v>
      </c>
      <c r="BN41" s="190" t="s">
        <v>1523</v>
      </c>
      <c r="BO41" s="190" t="b">
        <f t="shared" si="2"/>
        <v>1</v>
      </c>
      <c r="BP41" s="192" t="s">
        <v>1523</v>
      </c>
      <c r="BQ41" s="190" t="b">
        <f t="shared" si="6"/>
        <v>1</v>
      </c>
      <c r="BV41" s="190" t="s">
        <v>1524</v>
      </c>
      <c r="BX41" s="190" t="str">
        <f>$BT$3&amp;"_"&amp;BU$5&amp;"_"&amp;BV41</f>
        <v>FinalPool_Qcal_adj_nguL</v>
      </c>
      <c r="BY41" s="190" t="s">
        <v>1525</v>
      </c>
      <c r="CG41" s="190" t="s">
        <v>1526</v>
      </c>
      <c r="CH41" s="190" t="s">
        <v>1527</v>
      </c>
      <c r="CI41" s="190" t="str">
        <f t="shared" si="11"/>
        <v>Sequencing_SAV_RS_Phasing_offset</v>
      </c>
      <c r="CM41" s="193"/>
      <c r="CN41" s="193"/>
      <c r="CO41" s="192" t="s">
        <v>1528</v>
      </c>
      <c r="CP41" s="193"/>
    </row>
    <row r="42" spans="1:94" x14ac:dyDescent="0.25">
      <c r="C42" s="190" t="s">
        <v>1000</v>
      </c>
      <c r="D42" s="190" t="s">
        <v>1002</v>
      </c>
      <c r="G42" s="190" t="s">
        <v>1221</v>
      </c>
      <c r="H42" s="190" t="s">
        <v>1222</v>
      </c>
      <c r="K42" s="259" t="s">
        <v>1227</v>
      </c>
      <c r="AA42" s="206" t="s">
        <v>1529</v>
      </c>
      <c r="AP42" s="190" t="s">
        <v>1530</v>
      </c>
      <c r="AQ42" s="190" t="str">
        <f t="shared" ref="AQ42:AQ45" si="17">AS42</f>
        <v>Library Calculations nM MIN</v>
      </c>
      <c r="AR42" s="190" t="str">
        <f>AO$3&amp;"_"&amp;AO$7&amp;"_"&amp;AP42</f>
        <v>UP_ILCalc_nM_MIN</v>
      </c>
      <c r="AS42" s="192" t="s">
        <v>1531</v>
      </c>
      <c r="AT42" s="192"/>
      <c r="AY42" s="190" t="s">
        <v>537</v>
      </c>
      <c r="AZ42" s="190" t="s">
        <v>1532</v>
      </c>
      <c r="BA42" s="190" t="str">
        <f t="shared" si="16"/>
        <v>DSC_SQ_Dilution_factor</v>
      </c>
      <c r="BB42" s="190" t="s">
        <v>1532</v>
      </c>
      <c r="BC42" s="190" t="b">
        <f t="shared" si="5"/>
        <v>1</v>
      </c>
      <c r="BD42" s="190" t="s">
        <v>1532</v>
      </c>
      <c r="BE42" s="190" t="s">
        <v>1532</v>
      </c>
      <c r="BK42" s="199" t="s">
        <v>1533</v>
      </c>
      <c r="BL42" s="190" t="s">
        <v>1534</v>
      </c>
      <c r="BM42" s="190" t="s">
        <v>1534</v>
      </c>
      <c r="BN42" s="190" t="s">
        <v>1534</v>
      </c>
      <c r="BO42" s="190" t="b">
        <f t="shared" si="2"/>
        <v>1</v>
      </c>
      <c r="BP42" s="192" t="s">
        <v>1534</v>
      </c>
      <c r="BQ42" s="190" t="b">
        <f t="shared" si="6"/>
        <v>1</v>
      </c>
      <c r="BV42" s="190" t="s">
        <v>1535</v>
      </c>
      <c r="BX42" s="190" t="str">
        <f t="shared" ref="BX42:BX44" si="18">$BT$3&amp;"_"&amp;BU$5&amp;"_"&amp;BV42</f>
        <v>FinalPool_Qcal_uL_remaining</v>
      </c>
      <c r="BY42" s="190" t="s">
        <v>1536</v>
      </c>
      <c r="CG42" s="190" t="s">
        <v>1537</v>
      </c>
      <c r="CH42" s="190" t="s">
        <v>1538</v>
      </c>
      <c r="CI42" s="190" t="str">
        <f t="shared" si="11"/>
        <v>Sequencing_SAV_RS_Pre-phasing_slope</v>
      </c>
      <c r="CM42" s="193"/>
      <c r="CN42" s="193"/>
      <c r="CO42" s="192" t="s">
        <v>1387</v>
      </c>
      <c r="CP42" s="193"/>
    </row>
    <row r="43" spans="1:94" x14ac:dyDescent="0.25">
      <c r="C43" s="190" t="s">
        <v>1024</v>
      </c>
      <c r="D43" s="190" t="s">
        <v>1026</v>
      </c>
      <c r="G43" s="190" t="s">
        <v>1237</v>
      </c>
      <c r="H43" s="190" t="s">
        <v>1238</v>
      </c>
      <c r="K43" s="260" t="s">
        <v>1539</v>
      </c>
      <c r="AA43" s="206" t="s">
        <v>1540</v>
      </c>
      <c r="AP43" s="190" t="s">
        <v>1541</v>
      </c>
      <c r="AQ43" s="190" t="str">
        <f t="shared" si="17"/>
        <v>Library Calculations nM MAX</v>
      </c>
      <c r="AR43" s="190" t="str">
        <f>AO$3&amp;"_"&amp;AO$7&amp;"_"&amp;AP43</f>
        <v>UP_ILCalc_nM_MAX</v>
      </c>
      <c r="AS43" s="192" t="s">
        <v>1542</v>
      </c>
      <c r="AT43" s="192"/>
      <c r="AY43" s="190" t="s">
        <v>1212</v>
      </c>
      <c r="AZ43" s="190" t="s">
        <v>1543</v>
      </c>
      <c r="BA43" s="190" t="str">
        <f t="shared" si="16"/>
        <v>DSC_SQ_Volume_uL</v>
      </c>
      <c r="BB43" s="190" t="s">
        <v>1543</v>
      </c>
      <c r="BC43" s="190" t="b">
        <f t="shared" si="5"/>
        <v>1</v>
      </c>
      <c r="BD43" s="190" t="s">
        <v>1543</v>
      </c>
      <c r="BE43" s="190" t="s">
        <v>1543</v>
      </c>
      <c r="BK43" s="199" t="s">
        <v>1544</v>
      </c>
      <c r="BL43" s="190" t="s">
        <v>1545</v>
      </c>
      <c r="BM43" s="211" t="s">
        <v>1545</v>
      </c>
      <c r="BN43" s="211" t="s">
        <v>1545</v>
      </c>
      <c r="BO43" s="190" t="b">
        <f t="shared" si="2"/>
        <v>1</v>
      </c>
      <c r="BP43" s="192" t="s">
        <v>1545</v>
      </c>
      <c r="BQ43" s="190" t="b">
        <f t="shared" si="6"/>
        <v>1</v>
      </c>
      <c r="BV43" s="190" t="s">
        <v>580</v>
      </c>
      <c r="BX43" s="190" t="str">
        <f t="shared" si="18"/>
        <v>FinalPool_Qcal_adj_ng</v>
      </c>
      <c r="BY43" s="190" t="s">
        <v>1546</v>
      </c>
      <c r="CG43" s="190" t="s">
        <v>1547</v>
      </c>
      <c r="CH43" s="190" t="s">
        <v>1548</v>
      </c>
      <c r="CI43" s="190" t="str">
        <f t="shared" si="11"/>
        <v>Sequencing_SAV_RS_Pre-phasing_offset</v>
      </c>
      <c r="CM43" s="193"/>
      <c r="CN43" s="193"/>
      <c r="CO43" s="192" t="s">
        <v>1549</v>
      </c>
      <c r="CP43" s="193"/>
    </row>
    <row r="44" spans="1:94" x14ac:dyDescent="0.25">
      <c r="C44" s="190" t="s">
        <v>1049</v>
      </c>
      <c r="D44" s="190" t="s">
        <v>1051</v>
      </c>
      <c r="G44" s="190" t="s">
        <v>1253</v>
      </c>
      <c r="H44" s="190" t="s">
        <v>1254</v>
      </c>
      <c r="K44" s="260" t="s">
        <v>1550</v>
      </c>
      <c r="AA44" s="190" t="s">
        <v>1539</v>
      </c>
      <c r="AP44" s="190" t="s">
        <v>1551</v>
      </c>
      <c r="AQ44" s="190" t="str">
        <f t="shared" si="17"/>
        <v>Library Calculations nM MEDIAN</v>
      </c>
      <c r="AR44" s="190" t="str">
        <f>AO$3&amp;"_"&amp;AO$7&amp;"_"&amp;AP44</f>
        <v>UP_ILCalc_nM_MEDIAN</v>
      </c>
      <c r="AS44" s="192" t="s">
        <v>1552</v>
      </c>
      <c r="AT44" s="192"/>
      <c r="AY44" s="190" t="s">
        <v>539</v>
      </c>
      <c r="AZ44" s="190" t="s">
        <v>1553</v>
      </c>
      <c r="BA44" s="190" t="str">
        <f t="shared" si="16"/>
        <v>DSC_SQ_Reps</v>
      </c>
      <c r="BB44" s="190" t="s">
        <v>1553</v>
      </c>
      <c r="BC44" s="190" t="b">
        <f t="shared" si="5"/>
        <v>1</v>
      </c>
      <c r="BD44" s="190" t="s">
        <v>1553</v>
      </c>
      <c r="BE44" s="190" t="s">
        <v>1553</v>
      </c>
      <c r="BK44" s="199" t="s">
        <v>1554</v>
      </c>
      <c r="BL44" s="190" t="s">
        <v>1555</v>
      </c>
      <c r="BM44" s="211" t="s">
        <v>1555</v>
      </c>
      <c r="BN44" s="211" t="s">
        <v>1555</v>
      </c>
      <c r="BO44" s="190" t="b">
        <f t="shared" si="2"/>
        <v>1</v>
      </c>
      <c r="BP44" s="192" t="s">
        <v>1555</v>
      </c>
      <c r="BQ44" s="190" t="b">
        <f t="shared" si="6"/>
        <v>1</v>
      </c>
      <c r="BV44" s="190" t="s">
        <v>1556</v>
      </c>
      <c r="BX44" s="190" t="str">
        <f t="shared" si="18"/>
        <v>FinalPool_Qcal_adj_nM</v>
      </c>
      <c r="BY44" s="190" t="s">
        <v>1557</v>
      </c>
      <c r="CG44" s="190" t="s">
        <v>1558</v>
      </c>
      <c r="CH44" s="190" t="s">
        <v>1559</v>
      </c>
      <c r="CI44" s="190" t="str">
        <f t="shared" si="11"/>
        <v>Sequencing_SAV_RS_Reads_M</v>
      </c>
      <c r="CM44" s="193"/>
      <c r="CN44" s="193"/>
      <c r="CO44" s="192" t="s">
        <v>1560</v>
      </c>
      <c r="CP44" s="193"/>
    </row>
    <row r="45" spans="1:94" x14ac:dyDescent="0.25">
      <c r="C45" s="190" t="s">
        <v>1071</v>
      </c>
      <c r="D45" s="190" t="s">
        <v>1073</v>
      </c>
      <c r="G45" s="190" t="s">
        <v>1268</v>
      </c>
      <c r="H45" s="190" t="s">
        <v>1269</v>
      </c>
      <c r="K45" s="260" t="s">
        <v>1561</v>
      </c>
      <c r="AA45" s="190" t="s">
        <v>1550</v>
      </c>
      <c r="AP45" s="190" t="s">
        <v>1562</v>
      </c>
      <c r="AQ45" s="190" t="str">
        <f t="shared" si="17"/>
        <v>Library Calculations nM CV</v>
      </c>
      <c r="AR45" s="190" t="str">
        <f>AO$3&amp;"_"&amp;AO$7&amp;"_"&amp;AP45</f>
        <v>UP_ILCalc_nM_CV</v>
      </c>
      <c r="AS45" s="192" t="s">
        <v>1563</v>
      </c>
      <c r="AT45" s="192"/>
      <c r="AY45" s="190" t="s">
        <v>1242</v>
      </c>
      <c r="AZ45" s="190" t="s">
        <v>1564</v>
      </c>
      <c r="BA45" s="190" t="str">
        <f t="shared" si="16"/>
        <v>DSC_SQ_Reads_perRep</v>
      </c>
      <c r="BB45" s="190" t="s">
        <v>1564</v>
      </c>
      <c r="BC45" s="190" t="b">
        <f t="shared" si="5"/>
        <v>1</v>
      </c>
      <c r="BD45" s="190" t="s">
        <v>1564</v>
      </c>
      <c r="BE45" s="190" t="s">
        <v>1564</v>
      </c>
      <c r="BK45" s="199" t="s">
        <v>1565</v>
      </c>
      <c r="BL45" s="190" t="s">
        <v>1566</v>
      </c>
      <c r="BM45" s="211" t="s">
        <v>1566</v>
      </c>
      <c r="BN45" s="211" t="s">
        <v>1566</v>
      </c>
      <c r="BO45" s="190" t="b">
        <f t="shared" si="2"/>
        <v>1</v>
      </c>
      <c r="BP45" s="192" t="s">
        <v>1566</v>
      </c>
      <c r="BQ45" s="190" t="b">
        <f t="shared" si="6"/>
        <v>1</v>
      </c>
      <c r="BV45" s="190" t="s">
        <v>530</v>
      </c>
      <c r="BX45" s="190" t="str">
        <f t="shared" ref="BX45:BX55" si="19">$BT$3&amp;"_"&amp;BU$6&amp;"_"&amp;BV45</f>
        <v>FinalPool_qPCR_Tech</v>
      </c>
      <c r="BY45" s="190" t="s">
        <v>1567</v>
      </c>
      <c r="CG45" s="190" t="s">
        <v>1568</v>
      </c>
      <c r="CH45" s="190" t="s">
        <v>1569</v>
      </c>
      <c r="CI45" s="190" t="str">
        <f t="shared" si="11"/>
        <v>Sequencing_SAV_RS_Reads_PF_M</v>
      </c>
      <c r="CM45" s="193"/>
      <c r="CN45" s="193"/>
      <c r="CO45" s="192" t="s">
        <v>1297</v>
      </c>
      <c r="CP45" s="193"/>
    </row>
    <row r="46" spans="1:94" x14ac:dyDescent="0.25">
      <c r="C46" s="190" t="s">
        <v>1093</v>
      </c>
      <c r="D46" s="190" t="s">
        <v>1095</v>
      </c>
      <c r="G46" s="190" t="s">
        <v>1284</v>
      </c>
      <c r="H46" s="190" t="s">
        <v>1285</v>
      </c>
      <c r="K46" s="260" t="s">
        <v>1570</v>
      </c>
      <c r="AA46" s="206" t="s">
        <v>1571</v>
      </c>
      <c r="AP46" s="190" t="s">
        <v>1572</v>
      </c>
      <c r="AQ46" s="190" t="str">
        <f>AS46</f>
        <v>Library Calculations adj_ng AVG</v>
      </c>
      <c r="AR46" s="190" t="str">
        <f t="shared" ref="AR46:AR50" si="20">AO$3&amp;"_"&amp;AO$7&amp;"_"&amp;AP46</f>
        <v>UP_ILCalc_adj_ng_AVG</v>
      </c>
      <c r="AS46" s="192" t="s">
        <v>1573</v>
      </c>
      <c r="AT46" s="192"/>
      <c r="AY46" s="190" t="s">
        <v>1259</v>
      </c>
      <c r="AZ46" s="190" t="s">
        <v>1574</v>
      </c>
      <c r="BA46" s="190" t="str">
        <f t="shared" si="16"/>
        <v>DSC_SQ_nguL_AVG</v>
      </c>
      <c r="BB46" s="190" t="s">
        <v>1574</v>
      </c>
      <c r="BC46" s="190" t="b">
        <f t="shared" si="5"/>
        <v>1</v>
      </c>
      <c r="BD46" s="190" t="s">
        <v>1574</v>
      </c>
      <c r="BE46" s="190" t="s">
        <v>1574</v>
      </c>
      <c r="BK46" s="199" t="s">
        <v>1575</v>
      </c>
      <c r="BL46" s="190" t="s">
        <v>1576</v>
      </c>
      <c r="BM46" s="211" t="s">
        <v>1576</v>
      </c>
      <c r="BN46" s="211" t="s">
        <v>1576</v>
      </c>
      <c r="BO46" s="190" t="b">
        <f t="shared" si="2"/>
        <v>1</v>
      </c>
      <c r="BP46" s="192" t="s">
        <v>1576</v>
      </c>
      <c r="BQ46" s="190" t="b">
        <f t="shared" si="6"/>
        <v>1</v>
      </c>
      <c r="BV46" s="190" t="s">
        <v>529</v>
      </c>
      <c r="BX46" s="190" t="str">
        <f t="shared" si="19"/>
        <v>FinalPool_qPCR_Date</v>
      </c>
      <c r="BY46" s="190" t="s">
        <v>1577</v>
      </c>
      <c r="CG46" s="190" t="s">
        <v>1430</v>
      </c>
      <c r="CH46" s="190" t="s">
        <v>1431</v>
      </c>
      <c r="CI46" s="190" t="str">
        <f t="shared" si="11"/>
        <v>Sequencing_SAV_RS_Percent_above_Q30</v>
      </c>
      <c r="CM46" s="193"/>
      <c r="CN46" s="193"/>
      <c r="CO46" s="192" t="s">
        <v>1578</v>
      </c>
      <c r="CP46" s="193"/>
    </row>
    <row r="47" spans="1:94" x14ac:dyDescent="0.25">
      <c r="C47" s="190" t="s">
        <v>1579</v>
      </c>
      <c r="D47" s="190" t="s">
        <v>1116</v>
      </c>
      <c r="G47" s="190" t="s">
        <v>1298</v>
      </c>
      <c r="H47" s="190" t="s">
        <v>1299</v>
      </c>
      <c r="K47" s="260" t="s">
        <v>1241</v>
      </c>
      <c r="AA47" s="190" t="s">
        <v>1580</v>
      </c>
      <c r="AP47" s="190" t="s">
        <v>1581</v>
      </c>
      <c r="AQ47" s="190" t="str">
        <f t="shared" ref="AQ47:AQ50" si="21">AS47</f>
        <v>Library Calculations adj_ng MIN</v>
      </c>
      <c r="AR47" s="190" t="str">
        <f t="shared" si="20"/>
        <v>UP_ILCalc_adj_ng_MIN</v>
      </c>
      <c r="AS47" s="192" t="s">
        <v>1582</v>
      </c>
      <c r="AT47" s="192"/>
      <c r="AY47" s="190" t="s">
        <v>1274</v>
      </c>
      <c r="AZ47" s="190" t="s">
        <v>1583</v>
      </c>
      <c r="BA47" s="190" t="str">
        <f t="shared" si="16"/>
        <v>DSC_SQ_nguL_MIN</v>
      </c>
      <c r="BB47" s="190" t="s">
        <v>1583</v>
      </c>
      <c r="BC47" s="190" t="b">
        <f t="shared" si="5"/>
        <v>1</v>
      </c>
      <c r="BD47" s="190" t="s">
        <v>1583</v>
      </c>
      <c r="BE47" s="190" t="s">
        <v>1583</v>
      </c>
      <c r="BK47" s="199" t="s">
        <v>1584</v>
      </c>
      <c r="BL47" s="190" t="s">
        <v>1585</v>
      </c>
      <c r="BM47" s="211" t="s">
        <v>1585</v>
      </c>
      <c r="BN47" s="211" t="s">
        <v>1585</v>
      </c>
      <c r="BO47" s="190" t="b">
        <f t="shared" si="2"/>
        <v>1</v>
      </c>
      <c r="BP47" s="192" t="s">
        <v>1585</v>
      </c>
      <c r="BQ47" s="190" t="b">
        <f t="shared" si="6"/>
        <v>1</v>
      </c>
      <c r="BV47" s="190" t="s">
        <v>534</v>
      </c>
      <c r="BX47" s="190" t="str">
        <f t="shared" si="19"/>
        <v>FinalPool_qPCR_File</v>
      </c>
      <c r="BY47" s="190" t="s">
        <v>1586</v>
      </c>
      <c r="CG47" s="190" t="s">
        <v>1587</v>
      </c>
      <c r="CH47" s="190" t="s">
        <v>1588</v>
      </c>
      <c r="CI47" s="190" t="str">
        <f t="shared" si="11"/>
        <v>Sequencing_SAV_RS_Yield_Gbp</v>
      </c>
      <c r="CM47" s="193"/>
      <c r="CN47" s="193"/>
      <c r="CO47" s="192" t="s">
        <v>1589</v>
      </c>
      <c r="CP47" s="193"/>
    </row>
    <row r="48" spans="1:94" x14ac:dyDescent="0.25">
      <c r="C48" s="190" t="s">
        <v>1134</v>
      </c>
      <c r="D48" s="190" t="s">
        <v>1136</v>
      </c>
      <c r="G48" s="190" t="s">
        <v>1315</v>
      </c>
      <c r="H48" s="190" t="s">
        <v>1316</v>
      </c>
      <c r="K48" s="260" t="s">
        <v>1258</v>
      </c>
      <c r="AA48" s="190" t="s">
        <v>1590</v>
      </c>
      <c r="AP48" s="190" t="s">
        <v>1591</v>
      </c>
      <c r="AQ48" s="190" t="str">
        <f t="shared" si="21"/>
        <v>Library Calculations adj_ng MAX</v>
      </c>
      <c r="AR48" s="190" t="str">
        <f t="shared" si="20"/>
        <v>UP_ILCalc_adj_ng_MAX</v>
      </c>
      <c r="AS48" s="192" t="s">
        <v>1592</v>
      </c>
      <c r="AT48" s="192"/>
      <c r="AY48" s="190" t="s">
        <v>1289</v>
      </c>
      <c r="AZ48" s="190" t="s">
        <v>1593</v>
      </c>
      <c r="BA48" s="190" t="str">
        <f t="shared" si="16"/>
        <v>DSC_SQ_nguL_MAX</v>
      </c>
      <c r="BB48" s="190" t="s">
        <v>1593</v>
      </c>
      <c r="BC48" s="190" t="b">
        <f t="shared" si="5"/>
        <v>1</v>
      </c>
      <c r="BD48" s="190" t="s">
        <v>1593</v>
      </c>
      <c r="BE48" s="190" t="s">
        <v>1593</v>
      </c>
      <c r="BK48" s="199" t="s">
        <v>1594</v>
      </c>
      <c r="BL48" s="190" t="s">
        <v>1595</v>
      </c>
      <c r="BM48" s="190" t="s">
        <v>1595</v>
      </c>
      <c r="BN48" s="190" t="s">
        <v>1595</v>
      </c>
      <c r="BO48" s="190" t="b">
        <f t="shared" si="2"/>
        <v>1</v>
      </c>
      <c r="BP48" s="192" t="s">
        <v>1595</v>
      </c>
      <c r="BQ48" s="190" t="b">
        <f t="shared" si="6"/>
        <v>1</v>
      </c>
      <c r="BV48" s="190" t="s">
        <v>536</v>
      </c>
      <c r="BX48" s="190" t="str">
        <f t="shared" si="19"/>
        <v>FinalPool_qPCR_Kit</v>
      </c>
      <c r="BY48" s="190" t="s">
        <v>1596</v>
      </c>
      <c r="CG48" s="190" t="s">
        <v>1597</v>
      </c>
      <c r="CH48" s="190" t="s">
        <v>1598</v>
      </c>
      <c r="CI48" s="190" t="str">
        <f t="shared" si="11"/>
        <v>Sequencing_SAV_RS_Cycles_Err_Rated</v>
      </c>
      <c r="CM48" s="193"/>
      <c r="CN48" s="193"/>
      <c r="CO48" s="192" t="s">
        <v>1599</v>
      </c>
      <c r="CP48" s="193"/>
    </row>
    <row r="49" spans="3:94" x14ac:dyDescent="0.25">
      <c r="C49" s="190" t="s">
        <v>1153</v>
      </c>
      <c r="D49" s="190" t="s">
        <v>1155</v>
      </c>
      <c r="G49" s="190" t="s">
        <v>1333</v>
      </c>
      <c r="H49" s="190" t="s">
        <v>1334</v>
      </c>
      <c r="K49" s="260" t="s">
        <v>1273</v>
      </c>
      <c r="AA49" s="190" t="s">
        <v>1600</v>
      </c>
      <c r="AP49" s="190" t="s">
        <v>1601</v>
      </c>
      <c r="AQ49" s="190" t="str">
        <f t="shared" si="21"/>
        <v>Library Calculations adj_ng MEDIAN</v>
      </c>
      <c r="AR49" s="190" t="str">
        <f t="shared" si="20"/>
        <v>UP_ILCalc_adj_ng_MEDIAN</v>
      </c>
      <c r="AS49" s="192" t="s">
        <v>1602</v>
      </c>
      <c r="AT49" s="192"/>
      <c r="AY49" s="190" t="s">
        <v>1304</v>
      </c>
      <c r="AZ49" s="190" t="s">
        <v>1603</v>
      </c>
      <c r="BA49" s="190" t="str">
        <f t="shared" si="16"/>
        <v>DSC_SQ_nguL_MEDIAN</v>
      </c>
      <c r="BB49" s="190" t="s">
        <v>1603</v>
      </c>
      <c r="BC49" s="190" t="b">
        <f t="shared" si="5"/>
        <v>1</v>
      </c>
      <c r="BD49" s="190" t="s">
        <v>1603</v>
      </c>
      <c r="BE49" s="190" t="s">
        <v>1603</v>
      </c>
      <c r="BK49" s="199" t="s">
        <v>1604</v>
      </c>
      <c r="BL49" s="190" t="s">
        <v>1605</v>
      </c>
      <c r="BM49" s="190" t="s">
        <v>1605</v>
      </c>
      <c r="BN49" s="190" t="s">
        <v>1605</v>
      </c>
      <c r="BO49" s="190" t="b">
        <f t="shared" si="2"/>
        <v>1</v>
      </c>
      <c r="BP49" s="192" t="s">
        <v>1605</v>
      </c>
      <c r="BQ49" s="190" t="b">
        <f t="shared" si="6"/>
        <v>1</v>
      </c>
      <c r="BV49" s="190" t="s">
        <v>557</v>
      </c>
      <c r="BX49" s="190" t="str">
        <f t="shared" si="19"/>
        <v>FinalPool_qPCR_Kit_lot</v>
      </c>
      <c r="BY49" s="190" t="s">
        <v>1606</v>
      </c>
      <c r="CG49" s="190" t="s">
        <v>1356</v>
      </c>
      <c r="CH49" s="190" t="s">
        <v>1357</v>
      </c>
      <c r="CI49" s="190" t="str">
        <f t="shared" si="11"/>
        <v>Sequencing_SAV_RS_Aligned_Percent</v>
      </c>
      <c r="CM49" s="193"/>
      <c r="CN49" s="193"/>
      <c r="CO49" s="192" t="s">
        <v>1607</v>
      </c>
      <c r="CP49" s="193"/>
    </row>
    <row r="50" spans="3:94" x14ac:dyDescent="0.25">
      <c r="C50" s="190" t="s">
        <v>1157</v>
      </c>
      <c r="D50" s="190" t="s">
        <v>1172</v>
      </c>
      <c r="G50" s="190" t="s">
        <v>1346</v>
      </c>
      <c r="H50" s="190" t="s">
        <v>1347</v>
      </c>
      <c r="K50" s="260" t="s">
        <v>1288</v>
      </c>
      <c r="AA50" s="190" t="s">
        <v>1608</v>
      </c>
      <c r="AP50" s="190" t="s">
        <v>1609</v>
      </c>
      <c r="AQ50" s="190" t="str">
        <f t="shared" si="21"/>
        <v>Library Calculations adj_ng CV</v>
      </c>
      <c r="AR50" s="190" t="str">
        <f t="shared" si="20"/>
        <v>UP_ILCalc_adj_ng_CV</v>
      </c>
      <c r="AS50" s="192" t="s">
        <v>1610</v>
      </c>
      <c r="AT50" s="192"/>
      <c r="AY50" s="190" t="s">
        <v>1323</v>
      </c>
      <c r="AZ50" s="190" t="s">
        <v>1611</v>
      </c>
      <c r="BA50" s="190" t="str">
        <f t="shared" si="16"/>
        <v>DSC_SQ_nguL_CV</v>
      </c>
      <c r="BB50" s="190" t="s">
        <v>1611</v>
      </c>
      <c r="BC50" s="190" t="b">
        <f t="shared" si="5"/>
        <v>1</v>
      </c>
      <c r="BD50" s="190" t="s">
        <v>1611</v>
      </c>
      <c r="BE50" s="190" t="s">
        <v>1611</v>
      </c>
      <c r="BK50" s="199" t="s">
        <v>1612</v>
      </c>
      <c r="BL50" s="190" t="s">
        <v>1613</v>
      </c>
      <c r="BM50" s="190" t="s">
        <v>1613</v>
      </c>
      <c r="BN50" s="190" t="s">
        <v>1613</v>
      </c>
      <c r="BO50" s="190" t="b">
        <f t="shared" si="2"/>
        <v>1</v>
      </c>
      <c r="BP50" s="192" t="s">
        <v>1613</v>
      </c>
      <c r="BQ50" s="190" t="b">
        <f t="shared" si="6"/>
        <v>1</v>
      </c>
      <c r="BV50" s="190" t="s">
        <v>659</v>
      </c>
      <c r="BX50" s="190" t="str">
        <f t="shared" si="19"/>
        <v>FinalPool_qPCR_Kit_DSC_ID</v>
      </c>
      <c r="BY50" s="190" t="s">
        <v>1614</v>
      </c>
      <c r="CG50" s="190" t="s">
        <v>1615</v>
      </c>
      <c r="CH50" s="190" t="s">
        <v>1616</v>
      </c>
      <c r="CI50" s="190" t="str">
        <f t="shared" si="11"/>
        <v>Sequencing_SAV_RS_Error_Rate_Percent</v>
      </c>
      <c r="CM50" s="193"/>
      <c r="CN50" s="193"/>
      <c r="CO50" s="192" t="s">
        <v>1617</v>
      </c>
      <c r="CP50" s="193"/>
    </row>
    <row r="51" spans="3:94" x14ac:dyDescent="0.25">
      <c r="C51" s="190" t="s">
        <v>1174</v>
      </c>
      <c r="D51" s="190" t="s">
        <v>1190</v>
      </c>
      <c r="G51" s="190" t="s">
        <v>1360</v>
      </c>
      <c r="H51" s="190" t="s">
        <v>1361</v>
      </c>
      <c r="K51" s="259" t="s">
        <v>1303</v>
      </c>
      <c r="AA51" s="190" t="s">
        <v>1618</v>
      </c>
      <c r="AP51" s="190" t="s">
        <v>1619</v>
      </c>
      <c r="AQ51" s="190" t="str">
        <f>AS51</f>
        <v xml:space="preserve">Library dilution Dilution Factor </v>
      </c>
      <c r="AR51" s="190" t="str">
        <f>AO$3&amp;"_"&amp;AO$8&amp;"_"&amp;AP51</f>
        <v>UP_LD_Dilution_Factor</v>
      </c>
      <c r="AS51" s="192" t="s">
        <v>1620</v>
      </c>
      <c r="AT51" s="192"/>
      <c r="AY51" s="190" t="s">
        <v>1337</v>
      </c>
      <c r="AZ51" s="190" t="s">
        <v>1621</v>
      </c>
      <c r="BA51" s="190" t="str">
        <f t="shared" si="16"/>
        <v>DSC_SQ_ng_AVG</v>
      </c>
      <c r="BB51" s="190" t="s">
        <v>1621</v>
      </c>
      <c r="BC51" s="190" t="b">
        <f t="shared" si="5"/>
        <v>1</v>
      </c>
      <c r="BD51" s="190" t="s">
        <v>1621</v>
      </c>
      <c r="BE51" s="190" t="s">
        <v>1621</v>
      </c>
      <c r="BK51" s="199" t="s">
        <v>1622</v>
      </c>
      <c r="BL51" s="190" t="s">
        <v>1623</v>
      </c>
      <c r="BM51" s="190" t="s">
        <v>1623</v>
      </c>
      <c r="BN51" s="190" t="s">
        <v>1623</v>
      </c>
      <c r="BO51" s="190" t="b">
        <f t="shared" si="2"/>
        <v>1</v>
      </c>
      <c r="BP51" s="192" t="s">
        <v>1623</v>
      </c>
      <c r="BQ51" s="190" t="b">
        <f t="shared" si="6"/>
        <v>1</v>
      </c>
      <c r="BV51" s="190" t="s">
        <v>537</v>
      </c>
      <c r="BX51" s="190" t="str">
        <f t="shared" si="19"/>
        <v>FinalPool_qPCR_Dilution_factor</v>
      </c>
      <c r="BY51" s="190" t="s">
        <v>1624</v>
      </c>
      <c r="CG51" s="190" t="s">
        <v>1625</v>
      </c>
      <c r="CH51" s="190" t="s">
        <v>1626</v>
      </c>
      <c r="CI51" s="190" t="str">
        <f t="shared" si="11"/>
        <v>Sequencing_SAV_RS_Error_Rate_35_cycle_Percent</v>
      </c>
      <c r="CM51" s="193"/>
      <c r="CN51" s="193"/>
      <c r="CO51" s="212" t="s">
        <v>1627</v>
      </c>
      <c r="CP51" s="193"/>
    </row>
    <row r="52" spans="3:94" x14ac:dyDescent="0.25">
      <c r="C52" s="190" t="s">
        <v>1192</v>
      </c>
      <c r="D52" s="190" t="s">
        <v>1206</v>
      </c>
      <c r="G52" s="190" t="s">
        <v>1375</v>
      </c>
      <c r="H52" s="190" t="s">
        <v>1376</v>
      </c>
      <c r="K52" s="260" t="s">
        <v>1321</v>
      </c>
      <c r="AA52" s="190" t="s">
        <v>1628</v>
      </c>
      <c r="AP52" s="190" t="s">
        <v>1212</v>
      </c>
      <c r="AQ52" s="190" t="str">
        <f t="shared" ref="AQ52:AQ78" si="22">AS52</f>
        <v xml:space="preserve">Library dilution Dilution Volume </v>
      </c>
      <c r="AR52" s="190" t="str">
        <f t="shared" ref="AR52:AR69" si="23">AO$3&amp;"_"&amp;AO$8&amp;"_"&amp;AP52</f>
        <v>UP_LD_Volume_uL</v>
      </c>
      <c r="AS52" s="192" t="s">
        <v>1629</v>
      </c>
      <c r="AT52" s="192"/>
      <c r="AY52" s="190" t="s">
        <v>1349</v>
      </c>
      <c r="AZ52" s="190" t="s">
        <v>1630</v>
      </c>
      <c r="BA52" s="190" t="str">
        <f t="shared" si="16"/>
        <v>DSC_SQ_ng_MIN</v>
      </c>
      <c r="BB52" s="190" t="s">
        <v>1630</v>
      </c>
      <c r="BC52" s="190" t="b">
        <f t="shared" si="5"/>
        <v>1</v>
      </c>
      <c r="BD52" s="190" t="s">
        <v>1630</v>
      </c>
      <c r="BE52" s="190" t="s">
        <v>1630</v>
      </c>
      <c r="BK52" s="199" t="s">
        <v>1631</v>
      </c>
      <c r="BL52" s="190" t="s">
        <v>1632</v>
      </c>
      <c r="BM52" s="190" t="s">
        <v>1632</v>
      </c>
      <c r="BN52" s="190" t="s">
        <v>1632</v>
      </c>
      <c r="BO52" s="190" t="b">
        <f t="shared" si="2"/>
        <v>1</v>
      </c>
      <c r="BP52" s="192" t="s">
        <v>1632</v>
      </c>
      <c r="BQ52" s="190" t="b">
        <f t="shared" si="6"/>
        <v>1</v>
      </c>
      <c r="BV52" s="190" t="s">
        <v>1633</v>
      </c>
      <c r="BX52" s="190" t="str">
        <f t="shared" si="19"/>
        <v>FinalPool_qPCR_Raw_AVG_nM</v>
      </c>
      <c r="BY52" s="190" t="s">
        <v>1634</v>
      </c>
      <c r="CG52" s="190" t="s">
        <v>1635</v>
      </c>
      <c r="CH52" s="190" t="s">
        <v>1636</v>
      </c>
      <c r="CI52" s="190" t="str">
        <f t="shared" si="11"/>
        <v>Sequencing_SAV_RS_Error_Rate_75_cycle_Percent</v>
      </c>
      <c r="CM52" s="193"/>
      <c r="CN52" s="193"/>
      <c r="CO52" s="212" t="s">
        <v>1637</v>
      </c>
      <c r="CP52" s="193"/>
    </row>
    <row r="53" spans="3:94" x14ac:dyDescent="0.25">
      <c r="C53" s="190" t="s">
        <v>1208</v>
      </c>
      <c r="D53" s="190" t="s">
        <v>1221</v>
      </c>
      <c r="G53" s="190" t="s">
        <v>1389</v>
      </c>
      <c r="H53" s="190" t="s">
        <v>1390</v>
      </c>
      <c r="K53" s="260" t="s">
        <v>1336</v>
      </c>
      <c r="AA53" s="206" t="s">
        <v>1638</v>
      </c>
      <c r="AP53" s="190" t="s">
        <v>530</v>
      </c>
      <c r="AQ53" s="190" t="str">
        <f t="shared" si="22"/>
        <v>Library dilution Dilution Tech</v>
      </c>
      <c r="AR53" s="190" t="str">
        <f t="shared" si="23"/>
        <v>UP_LD_Tech</v>
      </c>
      <c r="AS53" s="192" t="s">
        <v>1639</v>
      </c>
      <c r="AT53" s="192"/>
      <c r="AY53" s="190" t="s">
        <v>1365</v>
      </c>
      <c r="AZ53" s="190" t="s">
        <v>1640</v>
      </c>
      <c r="BA53" s="190" t="str">
        <f t="shared" si="16"/>
        <v>DSC_SQ_ng_MAX</v>
      </c>
      <c r="BB53" s="190" t="s">
        <v>1640</v>
      </c>
      <c r="BC53" s="190" t="b">
        <f t="shared" si="5"/>
        <v>1</v>
      </c>
      <c r="BD53" s="190" t="s">
        <v>1640</v>
      </c>
      <c r="BE53" s="190" t="s">
        <v>1640</v>
      </c>
      <c r="BK53" s="199" t="s">
        <v>1641</v>
      </c>
      <c r="BL53" s="190" t="s">
        <v>1642</v>
      </c>
      <c r="BM53" s="190" t="s">
        <v>1642</v>
      </c>
      <c r="BN53" s="190" t="s">
        <v>1642</v>
      </c>
      <c r="BO53" s="190" t="b">
        <f t="shared" si="2"/>
        <v>1</v>
      </c>
      <c r="BP53" s="192" t="s">
        <v>1642</v>
      </c>
      <c r="BQ53" s="190" t="b">
        <f t="shared" si="6"/>
        <v>1</v>
      </c>
      <c r="BV53" s="190" t="s">
        <v>1643</v>
      </c>
      <c r="BX53" s="190" t="str">
        <f t="shared" si="19"/>
        <v>FinalPool_qPCR_Size_bp</v>
      </c>
      <c r="BY53" s="190" t="s">
        <v>1644</v>
      </c>
      <c r="CG53" s="190" t="s">
        <v>1645</v>
      </c>
      <c r="CH53" s="190" t="s">
        <v>1646</v>
      </c>
      <c r="CI53" s="190" t="str">
        <f t="shared" si="11"/>
        <v>Sequencing_SAV_RS_Error_Rate_100_cycle_Percent</v>
      </c>
      <c r="CM53" s="193"/>
      <c r="CN53" s="193"/>
      <c r="CO53" s="213" t="s">
        <v>1647</v>
      </c>
      <c r="CP53" s="193"/>
    </row>
    <row r="54" spans="3:94" x14ac:dyDescent="0.25">
      <c r="C54" s="190" t="s">
        <v>1223</v>
      </c>
      <c r="D54" s="190" t="s">
        <v>1237</v>
      </c>
      <c r="K54" s="260" t="s">
        <v>1348</v>
      </c>
      <c r="AP54" s="190" t="s">
        <v>529</v>
      </c>
      <c r="AQ54" s="190" t="str">
        <f t="shared" si="22"/>
        <v>Library dilution Dilution Date</v>
      </c>
      <c r="AR54" s="190" t="str">
        <f t="shared" si="23"/>
        <v>UP_LD_Date</v>
      </c>
      <c r="AS54" s="192" t="s">
        <v>1648</v>
      </c>
      <c r="AT54" s="192"/>
      <c r="AY54" s="190" t="s">
        <v>1379</v>
      </c>
      <c r="AZ54" s="190" t="s">
        <v>1649</v>
      </c>
      <c r="BA54" s="190" t="str">
        <f t="shared" si="16"/>
        <v>DSC_SQ_ng_MEDIAN</v>
      </c>
      <c r="BB54" s="190" t="s">
        <v>1649</v>
      </c>
      <c r="BC54" s="190" t="b">
        <f t="shared" si="5"/>
        <v>1</v>
      </c>
      <c r="BD54" s="190" t="s">
        <v>1649</v>
      </c>
      <c r="BE54" s="190" t="s">
        <v>1649</v>
      </c>
      <c r="BK54" s="199" t="s">
        <v>1650</v>
      </c>
      <c r="BL54" s="190" t="s">
        <v>1651</v>
      </c>
      <c r="BM54" s="190" t="s">
        <v>1651</v>
      </c>
      <c r="BN54" s="190" t="s">
        <v>1651</v>
      </c>
      <c r="BO54" s="190" t="b">
        <f t="shared" si="2"/>
        <v>1</v>
      </c>
      <c r="BP54" s="192" t="s">
        <v>1651</v>
      </c>
      <c r="BQ54" s="190" t="b">
        <f t="shared" si="6"/>
        <v>1</v>
      </c>
      <c r="BV54" s="190" t="s">
        <v>1556</v>
      </c>
      <c r="BX54" s="190" t="str">
        <f t="shared" si="19"/>
        <v>FinalPool_qPCR_adj_nM</v>
      </c>
      <c r="BY54" s="190" t="s">
        <v>1652</v>
      </c>
      <c r="CG54" s="190" t="s">
        <v>1653</v>
      </c>
      <c r="CH54" s="190" t="s">
        <v>1654</v>
      </c>
      <c r="CI54" s="190" t="str">
        <f t="shared" si="11"/>
        <v>Sequencing_SAV_RS_Intensity_Cycle_1</v>
      </c>
      <c r="CM54" s="193"/>
      <c r="CN54" s="193"/>
      <c r="CO54" s="213" t="s">
        <v>1655</v>
      </c>
      <c r="CP54" s="193"/>
    </row>
    <row r="55" spans="3:94" x14ac:dyDescent="0.25">
      <c r="C55" s="190" t="s">
        <v>1251</v>
      </c>
      <c r="D55" s="190" t="s">
        <v>1253</v>
      </c>
      <c r="K55" s="260" t="s">
        <v>1364</v>
      </c>
      <c r="AN55" s="214" t="s">
        <v>1656</v>
      </c>
      <c r="AP55" s="190" t="s">
        <v>1657</v>
      </c>
      <c r="AQ55" s="190" t="str">
        <f t="shared" si="22"/>
        <v>Library dilution Dilution Factor AVG</v>
      </c>
      <c r="AR55" s="190" t="str">
        <f t="shared" si="23"/>
        <v>UP_LD_Dilution_factor_AVG</v>
      </c>
      <c r="AS55" s="192" t="s">
        <v>1658</v>
      </c>
      <c r="AT55" s="192"/>
      <c r="AY55" s="190" t="s">
        <v>1393</v>
      </c>
      <c r="AZ55" s="190" t="s">
        <v>1659</v>
      </c>
      <c r="BA55" s="190" t="str">
        <f t="shared" si="16"/>
        <v>DSC_SQ_ng_CV</v>
      </c>
      <c r="BB55" s="190" t="s">
        <v>1659</v>
      </c>
      <c r="BC55" s="190" t="b">
        <f t="shared" si="5"/>
        <v>1</v>
      </c>
      <c r="BD55" s="190" t="s">
        <v>1659</v>
      </c>
      <c r="BE55" s="190" t="s">
        <v>1659</v>
      </c>
      <c r="BK55" s="199" t="s">
        <v>1660</v>
      </c>
      <c r="BL55" s="190" t="s">
        <v>1661</v>
      </c>
      <c r="BM55" s="190" t="s">
        <v>1661</v>
      </c>
      <c r="BN55" s="190" t="s">
        <v>1661</v>
      </c>
      <c r="BO55" s="190" t="b">
        <f t="shared" si="2"/>
        <v>1</v>
      </c>
      <c r="BP55" s="192" t="s">
        <v>1661</v>
      </c>
      <c r="BQ55" s="190" t="b">
        <f t="shared" si="6"/>
        <v>1</v>
      </c>
      <c r="BV55" s="190" t="s">
        <v>658</v>
      </c>
      <c r="BX55" s="190" t="str">
        <f t="shared" si="19"/>
        <v>FinalPool_qPCR_CV</v>
      </c>
      <c r="BY55" s="190" t="s">
        <v>1662</v>
      </c>
      <c r="CG55" s="190" t="s">
        <v>1663</v>
      </c>
      <c r="CH55" s="190" t="s">
        <v>1664</v>
      </c>
      <c r="CI55" s="190" t="str">
        <f>$CK$2&amp;"_"&amp;CL$5&amp;"_"&amp;CM$7&amp;"_"&amp;CO51</f>
        <v>Sequencing_DEM_P_barcode-mismatches</v>
      </c>
      <c r="CM55" s="193"/>
      <c r="CN55" s="193"/>
      <c r="CO55" s="213" t="s">
        <v>1665</v>
      </c>
      <c r="CP55" s="193"/>
    </row>
    <row r="56" spans="3:94" x14ac:dyDescent="0.25">
      <c r="C56" s="190" t="s">
        <v>1239</v>
      </c>
      <c r="D56" s="190" t="s">
        <v>1268</v>
      </c>
      <c r="K56" s="260" t="s">
        <v>1378</v>
      </c>
      <c r="AN56" s="214" t="s">
        <v>1666</v>
      </c>
      <c r="AP56" s="190" t="s">
        <v>1667</v>
      </c>
      <c r="AQ56" s="190" t="str">
        <f t="shared" si="22"/>
        <v>Library dilution Dilution Factor MIN</v>
      </c>
      <c r="AR56" s="190" t="str">
        <f t="shared" si="23"/>
        <v>UP_LD_Dilution_factor_MIN</v>
      </c>
      <c r="AS56" s="192" t="s">
        <v>1668</v>
      </c>
      <c r="AT56" s="192"/>
      <c r="AY56" s="190" t="s">
        <v>1669</v>
      </c>
      <c r="BA56" s="190" t="str">
        <f t="shared" si="16"/>
        <v>DSC_SQ_QC_dilution_Agilent_nguL</v>
      </c>
      <c r="BB56" s="190" t="s">
        <v>1670</v>
      </c>
      <c r="BC56" s="190" t="b">
        <f t="shared" si="5"/>
        <v>1</v>
      </c>
      <c r="BD56" s="190" t="s">
        <v>1670</v>
      </c>
      <c r="BE56" s="190" t="s">
        <v>1670</v>
      </c>
      <c r="BK56" s="199" t="s">
        <v>1671</v>
      </c>
      <c r="BL56" s="190" t="s">
        <v>1672</v>
      </c>
      <c r="BM56" s="190" t="s">
        <v>1672</v>
      </c>
      <c r="BN56" s="190" t="s">
        <v>1672</v>
      </c>
      <c r="BO56" s="190" t="b">
        <f t="shared" si="2"/>
        <v>1</v>
      </c>
      <c r="BP56" s="190" t="s">
        <v>1672</v>
      </c>
      <c r="BQ56" s="190" t="b">
        <f t="shared" si="6"/>
        <v>1</v>
      </c>
      <c r="CG56" s="190" t="s">
        <v>1673</v>
      </c>
      <c r="CH56" s="190" t="s">
        <v>1674</v>
      </c>
      <c r="CI56" s="190" t="str">
        <f>$CK$2&amp;"_"&amp;CL$5&amp;"_"&amp;CM$7&amp;"_"&amp;CO52</f>
        <v>Sequencing_DEM_P_use-bases-mask_Y,I,I,Y</v>
      </c>
      <c r="CM56" s="193"/>
      <c r="CN56" s="193"/>
      <c r="CO56" s="192" t="s">
        <v>1675</v>
      </c>
      <c r="CP56" s="193"/>
    </row>
    <row r="57" spans="3:94" x14ac:dyDescent="0.25">
      <c r="C57" s="194" t="s">
        <v>1255</v>
      </c>
      <c r="D57" s="190" t="s">
        <v>1284</v>
      </c>
      <c r="K57" s="260" t="s">
        <v>1392</v>
      </c>
      <c r="AP57" s="190" t="s">
        <v>1676</v>
      </c>
      <c r="AQ57" s="190" t="str">
        <f t="shared" si="22"/>
        <v>Library dilution Dilution Factor MAX</v>
      </c>
      <c r="AR57" s="190" t="str">
        <f t="shared" si="23"/>
        <v>UP_LD_Dilution_factor_MAX</v>
      </c>
      <c r="AS57" s="192" t="s">
        <v>1677</v>
      </c>
      <c r="AT57" s="192"/>
      <c r="AY57" s="190" t="s">
        <v>530</v>
      </c>
      <c r="AZ57" s="190" t="s">
        <v>1678</v>
      </c>
      <c r="BA57" s="190" t="str">
        <f t="shared" ref="BA57:BA81" si="24">AX$3&amp;"_"&amp;AX$9&amp;"_"&amp;AY57</f>
        <v>DSC_RINe_Tech</v>
      </c>
      <c r="BB57" s="190" t="s">
        <v>1678</v>
      </c>
      <c r="BC57" s="190" t="b">
        <f t="shared" si="5"/>
        <v>1</v>
      </c>
      <c r="BD57" s="190" t="str">
        <f>BB57</f>
        <v>RINe score Tech</v>
      </c>
      <c r="BE57" s="190" t="s">
        <v>1678</v>
      </c>
      <c r="BK57" s="199" t="s">
        <v>1679</v>
      </c>
      <c r="BL57" s="190" t="s">
        <v>1680</v>
      </c>
      <c r="BM57" s="190" t="s">
        <v>1680</v>
      </c>
      <c r="BN57" s="190" t="s">
        <v>1680</v>
      </c>
      <c r="BO57" s="190" t="b">
        <f t="shared" si="2"/>
        <v>1</v>
      </c>
      <c r="BP57" s="190" t="s">
        <v>1680</v>
      </c>
      <c r="BQ57" s="190" t="b">
        <f t="shared" si="6"/>
        <v>1</v>
      </c>
      <c r="CG57" s="190" t="s">
        <v>1681</v>
      </c>
      <c r="CH57" s="190" t="s">
        <v>1682</v>
      </c>
      <c r="CI57" s="190" t="str">
        <f>$CK$2&amp;"_"&amp;CL$5&amp;"_"&amp;CM$8&amp;"_"&amp;CO53</f>
        <v>Sequencing_DEM_FCS_Clusters_Raw</v>
      </c>
      <c r="CM57" s="193"/>
      <c r="CN57" s="193"/>
      <c r="CO57" s="215" t="s">
        <v>583</v>
      </c>
      <c r="CP57" s="193"/>
    </row>
    <row r="58" spans="3:94" x14ac:dyDescent="0.25">
      <c r="C58" s="194" t="s">
        <v>1270</v>
      </c>
      <c r="D58" s="190" t="s">
        <v>1298</v>
      </c>
      <c r="K58" s="260" t="s">
        <v>1402</v>
      </c>
      <c r="AP58" s="190" t="s">
        <v>1683</v>
      </c>
      <c r="AQ58" s="190" t="str">
        <f t="shared" si="22"/>
        <v>Library dilution Dilution Factor MEDIAN</v>
      </c>
      <c r="AR58" s="190" t="str">
        <f t="shared" si="23"/>
        <v>UP_LD_Dilution_factor_MEDIAN</v>
      </c>
      <c r="AS58" s="192" t="s">
        <v>1684</v>
      </c>
      <c r="AT58" s="192"/>
      <c r="AY58" s="190" t="s">
        <v>529</v>
      </c>
      <c r="AZ58" s="190" t="s">
        <v>1685</v>
      </c>
      <c r="BA58" s="190" t="str">
        <f t="shared" si="24"/>
        <v>DSC_RINe_Date</v>
      </c>
      <c r="BB58" s="190" t="s">
        <v>1685</v>
      </c>
      <c r="BC58" s="190" t="b">
        <f t="shared" si="5"/>
        <v>1</v>
      </c>
      <c r="BD58" s="190" t="str">
        <f t="shared" ref="BD58:BD81" si="25">BB58</f>
        <v>RINe score Date</v>
      </c>
      <c r="BE58" s="190" t="s">
        <v>1685</v>
      </c>
      <c r="BK58" s="199" t="s">
        <v>1686</v>
      </c>
      <c r="BL58" s="190" t="s">
        <v>1687</v>
      </c>
      <c r="BM58" s="190" t="s">
        <v>1687</v>
      </c>
      <c r="BN58" s="190" t="s">
        <v>1687</v>
      </c>
      <c r="BO58" s="190" t="b">
        <f t="shared" si="2"/>
        <v>1</v>
      </c>
      <c r="BP58" s="190" t="s">
        <v>1687</v>
      </c>
      <c r="BQ58" s="190" t="b">
        <f t="shared" si="6"/>
        <v>1</v>
      </c>
      <c r="CG58" s="190" t="s">
        <v>1688</v>
      </c>
      <c r="CH58" s="190" t="s">
        <v>1689</v>
      </c>
      <c r="CI58" s="190" t="str">
        <f>$CK$2&amp;"_"&amp;CL$5&amp;"_"&amp;CM$8&amp;"_"&amp;CO54</f>
        <v>Sequencing_DEM_FCS_ClustersPF</v>
      </c>
      <c r="CM58" s="193"/>
      <c r="CN58" s="193"/>
      <c r="CO58" s="215" t="s">
        <v>1690</v>
      </c>
      <c r="CP58" s="193"/>
    </row>
    <row r="59" spans="3:94" x14ac:dyDescent="0.25">
      <c r="C59" s="194" t="s">
        <v>1313</v>
      </c>
      <c r="D59" s="190" t="s">
        <v>1315</v>
      </c>
      <c r="K59" s="260" t="s">
        <v>1412</v>
      </c>
      <c r="AP59" s="190" t="s">
        <v>1691</v>
      </c>
      <c r="AQ59" s="190" t="str">
        <f t="shared" si="22"/>
        <v>Library dilution Dilution Factor CV</v>
      </c>
      <c r="AR59" s="190" t="str">
        <f t="shared" si="23"/>
        <v>UP_LD_Dilution_factor_CV</v>
      </c>
      <c r="AS59" s="192" t="s">
        <v>1692</v>
      </c>
      <c r="AT59" s="192"/>
      <c r="AY59" s="190" t="s">
        <v>534</v>
      </c>
      <c r="AZ59" s="190" t="s">
        <v>1693</v>
      </c>
      <c r="BA59" s="190" t="str">
        <f t="shared" si="24"/>
        <v>DSC_RINe_File</v>
      </c>
      <c r="BB59" s="190" t="s">
        <v>1693</v>
      </c>
      <c r="BC59" s="190" t="b">
        <f t="shared" si="5"/>
        <v>1</v>
      </c>
      <c r="BD59" s="190" t="str">
        <f t="shared" si="25"/>
        <v>RINe score File</v>
      </c>
      <c r="BE59" s="190" t="s">
        <v>1693</v>
      </c>
      <c r="BK59" s="190" t="s">
        <v>1694</v>
      </c>
      <c r="BL59" s="190" t="s">
        <v>1695</v>
      </c>
      <c r="BM59" s="190" t="s">
        <v>1695</v>
      </c>
      <c r="BO59" s="190" t="b">
        <f t="shared" si="2"/>
        <v>1</v>
      </c>
      <c r="BP59" s="192" t="s">
        <v>1695</v>
      </c>
      <c r="BQ59" s="190" t="b">
        <f t="shared" si="6"/>
        <v>1</v>
      </c>
      <c r="CG59" s="190" t="s">
        <v>1696</v>
      </c>
      <c r="CH59" s="190" t="s">
        <v>1697</v>
      </c>
      <c r="CI59" s="190" t="str">
        <f>$CK$2&amp;"_"&amp;CL$5&amp;"_"&amp;CM$8&amp;"_"&amp;CO55</f>
        <v>Sequencing_DEM_FCS_Yield_MBases</v>
      </c>
      <c r="CM59" s="193"/>
      <c r="CN59" s="193"/>
      <c r="CO59" s="215" t="s">
        <v>1698</v>
      </c>
      <c r="CP59" s="193"/>
    </row>
    <row r="60" spans="3:94" x14ac:dyDescent="0.25">
      <c r="C60" s="194" t="s">
        <v>1286</v>
      </c>
      <c r="D60" s="190" t="s">
        <v>1333</v>
      </c>
      <c r="K60" s="260" t="s">
        <v>1422</v>
      </c>
      <c r="AP60" s="190" t="s">
        <v>1699</v>
      </c>
      <c r="AQ60" s="190" t="str">
        <f t="shared" si="22"/>
        <v>Expected nM after dilution AVG</v>
      </c>
      <c r="AR60" s="190" t="str">
        <f t="shared" si="23"/>
        <v>UP_LD_expected_nM_AVG</v>
      </c>
      <c r="AS60" s="192" t="s">
        <v>1700</v>
      </c>
      <c r="AT60" s="192"/>
      <c r="AY60" s="190" t="s">
        <v>536</v>
      </c>
      <c r="AZ60" s="190" t="s">
        <v>1701</v>
      </c>
      <c r="BA60" s="190" t="str">
        <f t="shared" si="24"/>
        <v>DSC_RINe_Kit</v>
      </c>
      <c r="BB60" s="190" t="s">
        <v>1701</v>
      </c>
      <c r="BC60" s="190" t="b">
        <f t="shared" si="5"/>
        <v>1</v>
      </c>
      <c r="BD60" s="190" t="str">
        <f t="shared" si="25"/>
        <v>RINe score Kit</v>
      </c>
      <c r="BE60" s="190" t="s">
        <v>1701</v>
      </c>
      <c r="BK60" s="190" t="s">
        <v>1702</v>
      </c>
      <c r="BL60" s="190" t="s">
        <v>1703</v>
      </c>
      <c r="BM60" s="190" t="s">
        <v>1703</v>
      </c>
      <c r="BO60" s="190" t="b">
        <f t="shared" si="2"/>
        <v>1</v>
      </c>
      <c r="BP60" s="192" t="s">
        <v>1703</v>
      </c>
      <c r="BQ60" s="190" t="b">
        <f t="shared" si="6"/>
        <v>1</v>
      </c>
      <c r="CG60" s="190" t="s">
        <v>1704</v>
      </c>
      <c r="CH60" s="190" t="s">
        <v>1705</v>
      </c>
      <c r="CI60" s="190" t="str">
        <f>$CK$2&amp;"_"&amp;CL$5&amp;"_"&amp;CM$10&amp;"_"&amp;CO56</f>
        <v>Sequencing_DEM_PS_Barcode_sequence_length</v>
      </c>
      <c r="CM60" s="193"/>
      <c r="CN60" s="193"/>
      <c r="CO60" s="215" t="s">
        <v>1706</v>
      </c>
      <c r="CP60" s="193"/>
    </row>
    <row r="61" spans="3:94" x14ac:dyDescent="0.25">
      <c r="C61" s="194" t="s">
        <v>1300</v>
      </c>
      <c r="D61" s="190" t="s">
        <v>1346</v>
      </c>
      <c r="K61" s="260" t="s">
        <v>1434</v>
      </c>
      <c r="AP61" s="190" t="s">
        <v>1707</v>
      </c>
      <c r="AQ61" s="190" t="str">
        <f t="shared" si="22"/>
        <v>Expected nM after dilution MIN</v>
      </c>
      <c r="AR61" s="190" t="str">
        <f t="shared" si="23"/>
        <v>UP_LD_expected_nM_MIN</v>
      </c>
      <c r="AS61" s="192" t="s">
        <v>1708</v>
      </c>
      <c r="AT61" s="192"/>
      <c r="AY61" s="190" t="s">
        <v>535</v>
      </c>
      <c r="AZ61" s="190" t="s">
        <v>1709</v>
      </c>
      <c r="BA61" s="190" t="str">
        <f t="shared" si="24"/>
        <v>DSC_RINe_Instrument</v>
      </c>
      <c r="BB61" s="190" t="s">
        <v>1709</v>
      </c>
      <c r="BC61" s="190" t="b">
        <f t="shared" si="5"/>
        <v>1</v>
      </c>
      <c r="BD61" s="190" t="str">
        <f t="shared" si="25"/>
        <v>RINe score Instrument</v>
      </c>
      <c r="BE61" s="190" t="s">
        <v>1709</v>
      </c>
      <c r="BK61" s="190" t="str">
        <f>"First_pass_PF_clusters_"&amp;AA10</f>
        <v>First_pass_PF_clusters_AVG</v>
      </c>
      <c r="BL61" s="190" t="s">
        <v>1710</v>
      </c>
      <c r="BM61" s="190" t="s">
        <v>1710</v>
      </c>
      <c r="BO61" s="190" t="b">
        <f t="shared" si="2"/>
        <v>1</v>
      </c>
      <c r="BP61" s="192" t="s">
        <v>1710</v>
      </c>
      <c r="BQ61" s="190" t="b">
        <f t="shared" si="6"/>
        <v>1</v>
      </c>
      <c r="CG61" s="190" t="s">
        <v>1711</v>
      </c>
      <c r="CH61" s="190" t="s">
        <v>1712</v>
      </c>
      <c r="CI61" s="190" t="str">
        <f>$CK$2&amp;"_"&amp;CL$5&amp;"_"&amp;CM$10&amp;"_"&amp;CO$57&amp;"_"&amp;CP2</f>
        <v>Sequencing_DEM_PS_PF_Clusters_AVG</v>
      </c>
      <c r="CM61" s="193"/>
      <c r="CN61" s="193"/>
      <c r="CO61" s="215" t="s">
        <v>1713</v>
      </c>
      <c r="CP61" s="193"/>
    </row>
    <row r="62" spans="3:94" x14ac:dyDescent="0.25">
      <c r="C62" s="194" t="s">
        <v>1317</v>
      </c>
      <c r="D62" s="190" t="s">
        <v>1360</v>
      </c>
      <c r="K62" s="260" t="s">
        <v>1445</v>
      </c>
      <c r="AP62" s="190" t="s">
        <v>1714</v>
      </c>
      <c r="AQ62" s="190" t="str">
        <f t="shared" si="22"/>
        <v>Expected nM after dilution MAX</v>
      </c>
      <c r="AR62" s="190" t="str">
        <f t="shared" si="23"/>
        <v>UP_LD_expected_nM_MAX</v>
      </c>
      <c r="AS62" s="192" t="s">
        <v>1715</v>
      </c>
      <c r="AT62" s="192"/>
      <c r="AY62" s="190" t="s">
        <v>1657</v>
      </c>
      <c r="AZ62" s="190" t="s">
        <v>1716</v>
      </c>
      <c r="BA62" s="190" t="str">
        <f t="shared" si="24"/>
        <v>DSC_RINe_Dilution_factor_AVG</v>
      </c>
      <c r="BB62" s="190" t="s">
        <v>1716</v>
      </c>
      <c r="BC62" s="190" t="b">
        <f t="shared" si="5"/>
        <v>1</v>
      </c>
      <c r="BD62" s="190" t="str">
        <f t="shared" si="25"/>
        <v>RINe score Dilution factor_AVG</v>
      </c>
      <c r="BE62" s="190" t="s">
        <v>1716</v>
      </c>
      <c r="BK62" s="190" t="str">
        <f>"First_pass_PF_clusters_"&amp;AA11</f>
        <v>First_pass_PF_clusters_MIN</v>
      </c>
      <c r="BL62" s="190" t="s">
        <v>1717</v>
      </c>
      <c r="BM62" s="190" t="s">
        <v>1717</v>
      </c>
      <c r="BO62" s="190" t="b">
        <f t="shared" si="2"/>
        <v>1</v>
      </c>
      <c r="BP62" s="192" t="s">
        <v>1717</v>
      </c>
      <c r="BQ62" s="190" t="b">
        <f t="shared" si="6"/>
        <v>1</v>
      </c>
      <c r="CG62" s="190" t="s">
        <v>1718</v>
      </c>
      <c r="CH62" s="190" t="s">
        <v>1719</v>
      </c>
      <c r="CI62" s="190" t="str">
        <f>$CK$2&amp;"_"&amp;CL$5&amp;"_"&amp;CM$10&amp;"_"&amp;CO$57&amp;"_"&amp;CP3</f>
        <v>Sequencing_DEM_PS_PF_Clusters_MIN</v>
      </c>
      <c r="CM62" s="193"/>
      <c r="CN62" s="193"/>
      <c r="CO62" s="215" t="s">
        <v>1720</v>
      </c>
      <c r="CP62" s="193"/>
    </row>
    <row r="63" spans="3:94" x14ac:dyDescent="0.25">
      <c r="D63" s="190" t="s">
        <v>1375</v>
      </c>
      <c r="K63" s="260" t="s">
        <v>1456</v>
      </c>
      <c r="AP63" s="190" t="s">
        <v>1721</v>
      </c>
      <c r="AQ63" s="190" t="str">
        <f t="shared" si="22"/>
        <v>Expected nM after dilution MEDIAN</v>
      </c>
      <c r="AR63" s="190" t="str">
        <f t="shared" si="23"/>
        <v>UP_LD_expected_nM_MEDIAN</v>
      </c>
      <c r="AS63" s="192" t="s">
        <v>1722</v>
      </c>
      <c r="AT63" s="192"/>
      <c r="AY63" s="190" t="s">
        <v>1667</v>
      </c>
      <c r="AZ63" s="190" t="s">
        <v>1723</v>
      </c>
      <c r="BA63" s="190" t="str">
        <f t="shared" si="24"/>
        <v>DSC_RINe_Dilution_factor_MIN</v>
      </c>
      <c r="BB63" s="190" t="s">
        <v>1723</v>
      </c>
      <c r="BC63" s="190" t="b">
        <f t="shared" si="5"/>
        <v>1</v>
      </c>
      <c r="BD63" s="190" t="str">
        <f t="shared" si="25"/>
        <v>RINe score Dilution factor_MIN</v>
      </c>
      <c r="BE63" s="190" t="s">
        <v>1723</v>
      </c>
      <c r="BK63" s="190" t="str">
        <f>"First_pass_PF_clusters_"&amp;AA12</f>
        <v>First_pass_PF_clusters_MAX</v>
      </c>
      <c r="BL63" s="190" t="s">
        <v>1724</v>
      </c>
      <c r="BM63" s="190" t="s">
        <v>1724</v>
      </c>
      <c r="BO63" s="190" t="b">
        <f t="shared" si="2"/>
        <v>1</v>
      </c>
      <c r="BP63" s="192" t="s">
        <v>1724</v>
      </c>
      <c r="BQ63" s="190" t="b">
        <f t="shared" si="6"/>
        <v>1</v>
      </c>
      <c r="CG63" s="190" t="s">
        <v>1725</v>
      </c>
      <c r="CH63" s="190" t="s">
        <v>1726</v>
      </c>
      <c r="CI63" s="190" t="str">
        <f>$CK$2&amp;"_"&amp;CL$5&amp;"_"&amp;CM$10&amp;"_"&amp;CO$57&amp;"_"&amp;CP4</f>
        <v>Sequencing_DEM_PS_PF_Clusters_MAX</v>
      </c>
      <c r="CM63" s="193"/>
      <c r="CN63" s="193"/>
      <c r="CO63" s="215" t="s">
        <v>1727</v>
      </c>
      <c r="CP63" s="193"/>
    </row>
    <row r="64" spans="3:94" x14ac:dyDescent="0.25">
      <c r="D64" s="190" t="s">
        <v>1389</v>
      </c>
      <c r="K64" s="260" t="s">
        <v>1468</v>
      </c>
      <c r="AP64" s="190" t="s">
        <v>1728</v>
      </c>
      <c r="AQ64" s="190" t="str">
        <f t="shared" si="22"/>
        <v>Expected nM after dilution CV</v>
      </c>
      <c r="AR64" s="190" t="str">
        <f t="shared" si="23"/>
        <v>UP_LD_expected_nM_CV</v>
      </c>
      <c r="AS64" s="192" t="s">
        <v>1729</v>
      </c>
      <c r="AT64" s="192"/>
      <c r="AY64" s="190" t="s">
        <v>1676</v>
      </c>
      <c r="AZ64" s="190" t="s">
        <v>1730</v>
      </c>
      <c r="BA64" s="190" t="str">
        <f t="shared" si="24"/>
        <v>DSC_RINe_Dilution_factor_MAX</v>
      </c>
      <c r="BB64" s="190" t="s">
        <v>1730</v>
      </c>
      <c r="BC64" s="190" t="b">
        <f t="shared" si="5"/>
        <v>1</v>
      </c>
      <c r="BD64" s="190" t="str">
        <f t="shared" si="25"/>
        <v>RINe score Dilution factor_MAX</v>
      </c>
      <c r="BE64" s="190" t="s">
        <v>1730</v>
      </c>
      <c r="BK64" s="190" t="str">
        <f>"First_pass_PF_clusters_"&amp;AA13</f>
        <v>First_pass_PF_clusters_MEDIAN</v>
      </c>
      <c r="BL64" s="190" t="s">
        <v>1731</v>
      </c>
      <c r="BM64" s="190" t="s">
        <v>1731</v>
      </c>
      <c r="BO64" s="190" t="b">
        <f t="shared" si="2"/>
        <v>1</v>
      </c>
      <c r="BP64" s="192" t="s">
        <v>1731</v>
      </c>
      <c r="BQ64" s="190" t="b">
        <f t="shared" si="6"/>
        <v>1</v>
      </c>
      <c r="CG64" s="190" t="s">
        <v>1732</v>
      </c>
      <c r="CH64" s="190" t="s">
        <v>1733</v>
      </c>
      <c r="CI64" s="190" t="str">
        <f>$CK$2&amp;"_"&amp;CL$5&amp;"_"&amp;CM$10&amp;"_"&amp;CO$57&amp;"_"&amp;CP5</f>
        <v>Sequencing_DEM_PS_PF_Clusters_MEDIAN</v>
      </c>
      <c r="CM64" s="193"/>
      <c r="CN64" s="193"/>
      <c r="CO64" s="215" t="s">
        <v>1734</v>
      </c>
      <c r="CP64" s="193"/>
    </row>
    <row r="65" spans="2:87" x14ac:dyDescent="0.25">
      <c r="K65" s="260" t="s">
        <v>1481</v>
      </c>
      <c r="AP65" s="190" t="s">
        <v>1735</v>
      </c>
      <c r="AQ65" s="190" t="str">
        <f t="shared" si="22"/>
        <v>Library Top Stock volume (uL) remaining after dilution AVG</v>
      </c>
      <c r="AR65" s="190" t="str">
        <f t="shared" si="23"/>
        <v>UP_LD_uL_remaining_TS_postD_AVG</v>
      </c>
      <c r="AS65" s="192" t="s">
        <v>1736</v>
      </c>
      <c r="AT65" s="192"/>
      <c r="AY65" s="190" t="s">
        <v>1683</v>
      </c>
      <c r="AZ65" s="190" t="s">
        <v>1737</v>
      </c>
      <c r="BA65" s="190" t="str">
        <f t="shared" si="24"/>
        <v>DSC_RINe_Dilution_factor_MEDIAN</v>
      </c>
      <c r="BB65" s="190" t="s">
        <v>1737</v>
      </c>
      <c r="BC65" s="190" t="b">
        <f t="shared" si="5"/>
        <v>1</v>
      </c>
      <c r="BD65" s="190" t="str">
        <f t="shared" si="25"/>
        <v>RINe score Dilution factor_MEDIAN</v>
      </c>
      <c r="BE65" s="190" t="s">
        <v>1737</v>
      </c>
      <c r="BK65" s="190" t="str">
        <f>"First_pass_PF_clusters_"&amp;AA14</f>
        <v>First_pass_PF_clusters_CV</v>
      </c>
      <c r="BL65" s="190" t="s">
        <v>1738</v>
      </c>
      <c r="BM65" s="190" t="s">
        <v>1738</v>
      </c>
      <c r="BO65" s="190" t="b">
        <f t="shared" si="2"/>
        <v>1</v>
      </c>
      <c r="BP65" s="192" t="s">
        <v>1738</v>
      </c>
      <c r="BQ65" s="190" t="b">
        <f t="shared" si="6"/>
        <v>1</v>
      </c>
      <c r="CG65" s="190" t="s">
        <v>1739</v>
      </c>
      <c r="CH65" s="190" t="s">
        <v>1740</v>
      </c>
      <c r="CI65" s="190" t="str">
        <f>$CK$2&amp;"_"&amp;CL$5&amp;"_"&amp;CM$10&amp;"_"&amp;CO$57&amp;"_"&amp;CP6</f>
        <v>Sequencing_DEM_PS_PF_Clusters_CV</v>
      </c>
    </row>
    <row r="66" spans="2:87" x14ac:dyDescent="0.25">
      <c r="K66" s="260" t="s">
        <v>1495</v>
      </c>
      <c r="AP66" s="190" t="s">
        <v>1741</v>
      </c>
      <c r="AQ66" s="190" t="str">
        <f t="shared" si="22"/>
        <v>Library Top Stock volume (uL) remaining after dilution MIN</v>
      </c>
      <c r="AR66" s="190" t="str">
        <f t="shared" si="23"/>
        <v>UP_LD_uL_remaining_TS_postD_MIN</v>
      </c>
      <c r="AS66" s="192" t="s">
        <v>1742</v>
      </c>
      <c r="AT66" s="192"/>
      <c r="AY66" s="190" t="s">
        <v>1691</v>
      </c>
      <c r="AZ66" s="190" t="s">
        <v>1743</v>
      </c>
      <c r="BA66" s="190" t="str">
        <f t="shared" si="24"/>
        <v>DSC_RINe_Dilution_factor_CV</v>
      </c>
      <c r="BB66" s="190" t="s">
        <v>1743</v>
      </c>
      <c r="BC66" s="190" t="b">
        <f t="shared" si="5"/>
        <v>1</v>
      </c>
      <c r="BD66" s="190" t="str">
        <f t="shared" si="25"/>
        <v>RINe score Dilution factor_CV</v>
      </c>
      <c r="BE66" s="190" t="s">
        <v>1743</v>
      </c>
      <c r="BK66" s="190" t="str">
        <f>"First_pass_Target_PF_clusters_"&amp;AA10</f>
        <v>First_pass_Target_PF_clusters_AVG</v>
      </c>
      <c r="BL66" s="190" t="s">
        <v>1744</v>
      </c>
      <c r="BM66" s="190" t="s">
        <v>1744</v>
      </c>
      <c r="BO66" s="190" t="b">
        <f t="shared" si="2"/>
        <v>1</v>
      </c>
      <c r="BP66" s="192" t="s">
        <v>1744</v>
      </c>
      <c r="BQ66" s="190" t="b">
        <f t="shared" si="6"/>
        <v>1</v>
      </c>
      <c r="CG66" s="190" t="s">
        <v>1745</v>
      </c>
      <c r="CH66" s="190" t="s">
        <v>1746</v>
      </c>
      <c r="CI66" s="190" t="str">
        <f>$CK$2&amp;"_"&amp;CL$5&amp;"_"&amp;CM$10&amp;"_"&amp;CO$58&amp;"_"&amp;CP2</f>
        <v>Sequencing_DEM_PS_Percent_of_the_lane_AVG</v>
      </c>
    </row>
    <row r="67" spans="2:87" x14ac:dyDescent="0.25">
      <c r="B67" s="190" t="s">
        <v>1747</v>
      </c>
      <c r="C67" s="187" t="s">
        <v>1748</v>
      </c>
      <c r="K67" s="259" t="s">
        <v>1508</v>
      </c>
      <c r="AP67" s="190" t="s">
        <v>1749</v>
      </c>
      <c r="AQ67" s="190" t="str">
        <f t="shared" si="22"/>
        <v>Library Top Stock volume (uL) remaining after dilution MAX</v>
      </c>
      <c r="AR67" s="190" t="str">
        <f t="shared" si="23"/>
        <v>UP_LD_uL_remaining_TS_postD_MAX</v>
      </c>
      <c r="AS67" s="192" t="s">
        <v>1750</v>
      </c>
      <c r="AT67" s="192"/>
      <c r="AY67" s="190" t="s">
        <v>1751</v>
      </c>
      <c r="AZ67" s="190" t="s">
        <v>1752</v>
      </c>
      <c r="BA67" s="190" t="str">
        <f t="shared" si="24"/>
        <v>DSC_RINe_RINe_AVG</v>
      </c>
      <c r="BB67" s="190" t="s">
        <v>1752</v>
      </c>
      <c r="BC67" s="190" t="b">
        <f t="shared" si="5"/>
        <v>1</v>
      </c>
      <c r="BD67" s="190" t="str">
        <f t="shared" si="25"/>
        <v>RINe score RINe AVG</v>
      </c>
      <c r="BE67" s="190" t="s">
        <v>1752</v>
      </c>
      <c r="BK67" s="190" t="str">
        <f>"First_pass_Target_PF_clusters_"&amp;AA11</f>
        <v>First_pass_Target_PF_clusters_MIN</v>
      </c>
      <c r="BL67" s="190" t="s">
        <v>1753</v>
      </c>
      <c r="BM67" s="190" t="s">
        <v>1753</v>
      </c>
      <c r="BO67" s="190" t="b">
        <f t="shared" ref="BO67:BO130" si="26">BM67=BL67</f>
        <v>1</v>
      </c>
      <c r="BP67" s="192" t="s">
        <v>1753</v>
      </c>
      <c r="BQ67" s="190" t="b">
        <f t="shared" si="6"/>
        <v>1</v>
      </c>
      <c r="CG67" s="190" t="s">
        <v>1754</v>
      </c>
      <c r="CH67" s="190" t="s">
        <v>1755</v>
      </c>
      <c r="CI67" s="190" t="str">
        <f>$CK$2&amp;"_"&amp;CL$5&amp;"_"&amp;CM$10&amp;"_"&amp;CO$58&amp;"_"&amp;CP3</f>
        <v>Sequencing_DEM_PS_Percent_of_the_lane_MIN</v>
      </c>
    </row>
    <row r="68" spans="2:87" x14ac:dyDescent="0.25">
      <c r="C68" s="190" t="s">
        <v>185</v>
      </c>
      <c r="K68" s="259" t="s">
        <v>1518</v>
      </c>
      <c r="AP68" s="190" t="s">
        <v>1756</v>
      </c>
      <c r="AQ68" s="190" t="str">
        <f t="shared" si="22"/>
        <v>Library Top Stock volume (uL) remaining after dilution MEDIAN</v>
      </c>
      <c r="AR68" s="190" t="str">
        <f t="shared" si="23"/>
        <v>UP_LD_uL_remaining_TS_postD_MEDIAN</v>
      </c>
      <c r="AS68" s="192" t="s">
        <v>1757</v>
      </c>
      <c r="AT68" s="192"/>
      <c r="AY68" s="190" t="s">
        <v>1758</v>
      </c>
      <c r="AZ68" s="190" t="s">
        <v>1759</v>
      </c>
      <c r="BA68" s="190" t="str">
        <f t="shared" si="24"/>
        <v>DSC_RINe_RINe_MIN</v>
      </c>
      <c r="BB68" s="190" t="s">
        <v>1759</v>
      </c>
      <c r="BC68" s="190" t="b">
        <f t="shared" ref="BC68:BC131" si="27">BE68=BB68</f>
        <v>1</v>
      </c>
      <c r="BD68" s="190" t="str">
        <f t="shared" si="25"/>
        <v>RINe score RINe MIN</v>
      </c>
      <c r="BE68" s="190" t="s">
        <v>1759</v>
      </c>
      <c r="BK68" s="190" t="str">
        <f>"First_pass_Target_PF_clusters_"&amp;AA12</f>
        <v>First_pass_Target_PF_clusters_MAX</v>
      </c>
      <c r="BL68" s="190" t="s">
        <v>1760</v>
      </c>
      <c r="BM68" s="190" t="s">
        <v>1760</v>
      </c>
      <c r="BO68" s="190" t="b">
        <f t="shared" si="26"/>
        <v>1</v>
      </c>
      <c r="BP68" s="192" t="s">
        <v>1760</v>
      </c>
      <c r="BQ68" s="190" t="b">
        <f t="shared" si="6"/>
        <v>1</v>
      </c>
      <c r="CG68" s="190" t="s">
        <v>1761</v>
      </c>
      <c r="CH68" s="190" t="s">
        <v>1762</v>
      </c>
      <c r="CI68" s="190" t="str">
        <f>$CK$2&amp;"_"&amp;CL$5&amp;"_"&amp;CM$10&amp;"_"&amp;CO$58&amp;"_"&amp;CP4</f>
        <v>Sequencing_DEM_PS_Percent_of_the_lane_MAX</v>
      </c>
    </row>
    <row r="69" spans="2:87" x14ac:dyDescent="0.25">
      <c r="C69" s="190" t="s">
        <v>1763</v>
      </c>
      <c r="K69" s="259" t="s">
        <v>1529</v>
      </c>
      <c r="AP69" s="190" t="s">
        <v>1764</v>
      </c>
      <c r="AQ69" s="190" t="str">
        <f t="shared" si="22"/>
        <v>Library Top Stock volume (uL) remaining after dilution CV</v>
      </c>
      <c r="AR69" s="190" t="str">
        <f t="shared" si="23"/>
        <v>UP_LD_uL_remaining_TS_postD_CV</v>
      </c>
      <c r="AS69" s="192" t="s">
        <v>1765</v>
      </c>
      <c r="AT69" s="192"/>
      <c r="AY69" s="190" t="s">
        <v>1766</v>
      </c>
      <c r="AZ69" s="190" t="s">
        <v>1767</v>
      </c>
      <c r="BA69" s="190" t="str">
        <f t="shared" si="24"/>
        <v>DSC_RINe_RINe_MAX</v>
      </c>
      <c r="BB69" s="190" t="s">
        <v>1767</v>
      </c>
      <c r="BC69" s="190" t="b">
        <f t="shared" si="27"/>
        <v>1</v>
      </c>
      <c r="BD69" s="190" t="str">
        <f t="shared" si="25"/>
        <v>RINe score RINe MAX</v>
      </c>
      <c r="BE69" s="190" t="s">
        <v>1767</v>
      </c>
      <c r="BK69" s="190" t="str">
        <f>"First_pass_Target_PF_clusters_"&amp;AA13</f>
        <v>First_pass_Target_PF_clusters_MEDIAN</v>
      </c>
      <c r="BL69" s="190" t="s">
        <v>1768</v>
      </c>
      <c r="BM69" s="190" t="s">
        <v>1768</v>
      </c>
      <c r="BO69" s="190" t="b">
        <f t="shared" si="26"/>
        <v>1</v>
      </c>
      <c r="BP69" s="192" t="s">
        <v>1768</v>
      </c>
      <c r="BQ69" s="190" t="b">
        <f t="shared" ref="BQ69:BQ132" si="28">BL69=BP69</f>
        <v>1</v>
      </c>
      <c r="CG69" s="190" t="s">
        <v>1769</v>
      </c>
      <c r="CH69" s="190" t="s">
        <v>1770</v>
      </c>
      <c r="CI69" s="190" t="str">
        <f>$CK$2&amp;"_"&amp;CL$5&amp;"_"&amp;CM$10&amp;"_"&amp;CO$58&amp;"_"&amp;CP5</f>
        <v>Sequencing_DEM_PS_Percent_of_the_lane_MEDIAN</v>
      </c>
    </row>
    <row r="70" spans="2:87" x14ac:dyDescent="0.25">
      <c r="C70" s="194" t="s">
        <v>103</v>
      </c>
      <c r="K70" s="259" t="s">
        <v>1540</v>
      </c>
      <c r="AP70" s="190" t="s">
        <v>530</v>
      </c>
      <c r="AQ70" s="190" t="str">
        <f t="shared" si="22"/>
        <v>Library Dilution Quantitation Tech</v>
      </c>
      <c r="AR70" s="190" t="str">
        <f>AO$3&amp;"_"&amp;AO$9&amp;"_"&amp;AP70</f>
        <v>UP_LDQ_Tech</v>
      </c>
      <c r="AS70" s="192" t="s">
        <v>1771</v>
      </c>
      <c r="AT70" s="192"/>
      <c r="AY70" s="190" t="s">
        <v>1772</v>
      </c>
      <c r="AZ70" s="190" t="s">
        <v>1773</v>
      </c>
      <c r="BA70" s="190" t="str">
        <f t="shared" si="24"/>
        <v>DSC_RINe_RINe_MEDIAN</v>
      </c>
      <c r="BB70" s="190" t="s">
        <v>1773</v>
      </c>
      <c r="BC70" s="190" t="b">
        <f t="shared" si="27"/>
        <v>1</v>
      </c>
      <c r="BD70" s="190" t="str">
        <f t="shared" si="25"/>
        <v>RINe score RINe MEDIAN</v>
      </c>
      <c r="BE70" s="190" t="s">
        <v>1773</v>
      </c>
      <c r="BK70" s="190" t="str">
        <f>"First_pass_Target_PF_clusters_"&amp;AA14</f>
        <v>First_pass_Target_PF_clusters_CV</v>
      </c>
      <c r="BL70" s="190" t="s">
        <v>1774</v>
      </c>
      <c r="BM70" s="190" t="s">
        <v>1774</v>
      </c>
      <c r="BO70" s="190" t="b">
        <f t="shared" si="26"/>
        <v>1</v>
      </c>
      <c r="BP70" s="192" t="s">
        <v>1774</v>
      </c>
      <c r="BQ70" s="190" t="b">
        <f t="shared" si="28"/>
        <v>1</v>
      </c>
      <c r="CG70" s="190" t="s">
        <v>1775</v>
      </c>
      <c r="CH70" s="190" t="s">
        <v>1776</v>
      </c>
      <c r="CI70" s="190" t="str">
        <f>$CK$2&amp;"_"&amp;CL$5&amp;"_"&amp;CM$10&amp;"_"&amp;CO$58&amp;"_"&amp;CP6</f>
        <v>Sequencing_DEM_PS_Percent_of_the_lane_CV</v>
      </c>
    </row>
    <row r="71" spans="2:87" x14ac:dyDescent="0.25">
      <c r="C71" s="194" t="s">
        <v>1777</v>
      </c>
      <c r="K71" s="261" t="s">
        <v>1580</v>
      </c>
      <c r="AP71" s="190" t="s">
        <v>529</v>
      </c>
      <c r="AQ71" s="190" t="str">
        <f t="shared" si="22"/>
        <v>Library Dilution Quantitation Date</v>
      </c>
      <c r="AR71" s="190" t="str">
        <f t="shared" ref="AR71:AR78" si="29">AO$3&amp;"_"&amp;AO$9&amp;"_"&amp;AP71</f>
        <v>UP_LDQ_Date</v>
      </c>
      <c r="AS71" s="192" t="s">
        <v>1778</v>
      </c>
      <c r="AT71" s="192"/>
      <c r="AY71" s="190" t="s">
        <v>1779</v>
      </c>
      <c r="AZ71" s="190" t="s">
        <v>1780</v>
      </c>
      <c r="BA71" s="190" t="str">
        <f t="shared" si="24"/>
        <v>DSC_RINe_RINe_CV</v>
      </c>
      <c r="BB71" s="190" t="s">
        <v>1780</v>
      </c>
      <c r="BC71" s="190" t="b">
        <f t="shared" si="27"/>
        <v>1</v>
      </c>
      <c r="BD71" s="190" t="str">
        <f t="shared" si="25"/>
        <v>RINe score RINe CV</v>
      </c>
      <c r="BE71" s="190" t="s">
        <v>1780</v>
      </c>
      <c r="BK71" s="190" t="str">
        <f>"First_pass_Off_Target_PF_clusters_"&amp;AA10</f>
        <v>First_pass_Off_Target_PF_clusters_AVG</v>
      </c>
      <c r="BL71" s="190" t="s">
        <v>1781</v>
      </c>
      <c r="BM71" s="190" t="s">
        <v>1781</v>
      </c>
      <c r="BO71" s="190" t="b">
        <f t="shared" si="26"/>
        <v>1</v>
      </c>
      <c r="BP71" s="192" t="s">
        <v>1781</v>
      </c>
      <c r="BQ71" s="190" t="b">
        <f t="shared" si="28"/>
        <v>1</v>
      </c>
      <c r="CG71" s="190" t="s">
        <v>1782</v>
      </c>
      <c r="CH71" s="190" t="s">
        <v>1783</v>
      </c>
      <c r="CI71" s="190" t="str">
        <f>$CK$2&amp;"_"&amp;CL$5&amp;"_"&amp;CM$10&amp;"_"&amp;CO$59&amp;"_"&amp;CP2</f>
        <v>Sequencing_DEM_PS_Percent_Perfect_barcode_AVG</v>
      </c>
    </row>
    <row r="72" spans="2:87" x14ac:dyDescent="0.25">
      <c r="C72" s="194" t="s">
        <v>1784</v>
      </c>
      <c r="K72" s="260" t="s">
        <v>1590</v>
      </c>
      <c r="AP72" s="190" t="s">
        <v>534</v>
      </c>
      <c r="AQ72" s="190" t="str">
        <f t="shared" si="22"/>
        <v>Library Dilution Quantitation File</v>
      </c>
      <c r="AR72" s="190" t="str">
        <f t="shared" si="29"/>
        <v>UP_LDQ_File</v>
      </c>
      <c r="AS72" s="192" t="s">
        <v>1785</v>
      </c>
      <c r="AT72" s="192"/>
      <c r="AY72" s="190" t="s">
        <v>1786</v>
      </c>
      <c r="AZ72" s="190" t="s">
        <v>1787</v>
      </c>
      <c r="BA72" s="190" t="str">
        <f t="shared" si="24"/>
        <v>DSC_RINe_28S_18S_AVG</v>
      </c>
      <c r="BB72" s="190" t="s">
        <v>1787</v>
      </c>
      <c r="BC72" s="190" t="b">
        <f t="shared" si="27"/>
        <v>1</v>
      </c>
      <c r="BD72" s="190" t="str">
        <f t="shared" si="25"/>
        <v>RINe score 28S/18S AVG</v>
      </c>
      <c r="BE72" s="190" t="s">
        <v>1787</v>
      </c>
      <c r="BK72" s="190" t="str">
        <f>"First_pass_Off_Target_PF_clusters_"&amp;AA11</f>
        <v>First_pass_Off_Target_PF_clusters_MIN</v>
      </c>
      <c r="BL72" s="190" t="s">
        <v>1788</v>
      </c>
      <c r="BM72" s="190" t="s">
        <v>1788</v>
      </c>
      <c r="BO72" s="190" t="b">
        <f t="shared" si="26"/>
        <v>1</v>
      </c>
      <c r="BP72" s="192" t="s">
        <v>1788</v>
      </c>
      <c r="BQ72" s="190" t="b">
        <f t="shared" si="28"/>
        <v>1</v>
      </c>
      <c r="CG72" s="190" t="s">
        <v>1789</v>
      </c>
      <c r="CH72" s="190" t="s">
        <v>1790</v>
      </c>
      <c r="CI72" s="190" t="str">
        <f>$CK$2&amp;"_"&amp;CL$5&amp;"_"&amp;CM$10&amp;"_"&amp;CO$59&amp;"_"&amp;CP3</f>
        <v>Sequencing_DEM_PS_Percent_Perfect_barcode_MIN</v>
      </c>
    </row>
    <row r="73" spans="2:87" x14ac:dyDescent="0.25">
      <c r="C73" s="194" t="s">
        <v>1791</v>
      </c>
      <c r="K73" s="260" t="s">
        <v>1600</v>
      </c>
      <c r="AP73" s="190" t="s">
        <v>536</v>
      </c>
      <c r="AQ73" s="190" t="str">
        <f t="shared" si="22"/>
        <v>Library Dilution Quantitation Kit</v>
      </c>
      <c r="AR73" s="190" t="str">
        <f t="shared" si="29"/>
        <v>UP_LDQ_Kit</v>
      </c>
      <c r="AS73" s="192" t="s">
        <v>1792</v>
      </c>
      <c r="AT73" s="192"/>
      <c r="AY73" s="190" t="s">
        <v>1793</v>
      </c>
      <c r="AZ73" s="190" t="s">
        <v>1794</v>
      </c>
      <c r="BA73" s="190" t="str">
        <f t="shared" si="24"/>
        <v>DSC_RINe_28S_18S_MIN</v>
      </c>
      <c r="BB73" s="190" t="s">
        <v>1794</v>
      </c>
      <c r="BC73" s="190" t="b">
        <f t="shared" si="27"/>
        <v>1</v>
      </c>
      <c r="BD73" s="190" t="str">
        <f t="shared" si="25"/>
        <v>RINe score 28S/18S MIN</v>
      </c>
      <c r="BE73" s="190" t="s">
        <v>1794</v>
      </c>
      <c r="BK73" s="190" t="str">
        <f>"First_pass_Off_Target_PF_clusters_"&amp;AA12</f>
        <v>First_pass_Off_Target_PF_clusters_MAX</v>
      </c>
      <c r="BL73" s="190" t="s">
        <v>1795</v>
      </c>
      <c r="BM73" s="190" t="s">
        <v>1795</v>
      </c>
      <c r="BO73" s="190" t="b">
        <f t="shared" si="26"/>
        <v>1</v>
      </c>
      <c r="BP73" s="192" t="s">
        <v>1795</v>
      </c>
      <c r="BQ73" s="190" t="b">
        <f t="shared" si="28"/>
        <v>1</v>
      </c>
      <c r="CG73" s="190" t="s">
        <v>1796</v>
      </c>
      <c r="CH73" s="190" t="s">
        <v>1797</v>
      </c>
      <c r="CI73" s="190" t="str">
        <f>$CK$2&amp;"_"&amp;CL$5&amp;"_"&amp;CM$10&amp;"_"&amp;CO$59&amp;"_"&amp;CP4</f>
        <v>Sequencing_DEM_PS_Percent_Perfect_barcode_MAX</v>
      </c>
    </row>
    <row r="74" spans="2:87" x14ac:dyDescent="0.25">
      <c r="C74" s="194" t="s">
        <v>1798</v>
      </c>
      <c r="K74" s="260" t="s">
        <v>1608</v>
      </c>
      <c r="AP74" s="190" t="s">
        <v>535</v>
      </c>
      <c r="AQ74" s="190" t="str">
        <f t="shared" si="22"/>
        <v>Library Dilution Quantitation Instrument</v>
      </c>
      <c r="AR74" s="190" t="str">
        <f t="shared" si="29"/>
        <v>UP_LDQ_Instrument</v>
      </c>
      <c r="AS74" s="192" t="s">
        <v>1799</v>
      </c>
      <c r="AT74" s="192"/>
      <c r="AY74" s="190" t="s">
        <v>1800</v>
      </c>
      <c r="AZ74" s="190" t="s">
        <v>1801</v>
      </c>
      <c r="BA74" s="190" t="str">
        <f t="shared" si="24"/>
        <v>DSC_RINe_28S_18S_MAX</v>
      </c>
      <c r="BB74" s="190" t="s">
        <v>1801</v>
      </c>
      <c r="BC74" s="190" t="b">
        <f t="shared" si="27"/>
        <v>1</v>
      </c>
      <c r="BD74" s="190" t="str">
        <f t="shared" si="25"/>
        <v>RINe score 28S/18S MAX</v>
      </c>
      <c r="BE74" s="190" t="s">
        <v>1801</v>
      </c>
      <c r="BK74" s="190" t="str">
        <f>"First_pass_Off_Target_PF_clusters_"&amp;AA13</f>
        <v>First_pass_Off_Target_PF_clusters_MEDIAN</v>
      </c>
      <c r="BL74" s="190" t="s">
        <v>1802</v>
      </c>
      <c r="BM74" s="190" t="s">
        <v>1802</v>
      </c>
      <c r="BO74" s="190" t="b">
        <f t="shared" si="26"/>
        <v>1</v>
      </c>
      <c r="BP74" s="192" t="s">
        <v>1802</v>
      </c>
      <c r="BQ74" s="190" t="b">
        <f t="shared" si="28"/>
        <v>1</v>
      </c>
      <c r="CG74" s="190" t="s">
        <v>1803</v>
      </c>
      <c r="CH74" s="190" t="s">
        <v>1804</v>
      </c>
      <c r="CI74" s="190" t="str">
        <f>$CK$2&amp;"_"&amp;CL$5&amp;"_"&amp;CM$10&amp;"_"&amp;CO$59&amp;"_"&amp;CP5</f>
        <v>Sequencing_DEM_PS_Percent_Perfect_barcode_MEDIAN</v>
      </c>
    </row>
    <row r="75" spans="2:87" x14ac:dyDescent="0.25">
      <c r="C75" s="194" t="s">
        <v>1805</v>
      </c>
      <c r="K75" s="260" t="s">
        <v>1618</v>
      </c>
      <c r="AP75" s="190" t="s">
        <v>537</v>
      </c>
      <c r="AQ75" s="190" t="str">
        <f t="shared" si="22"/>
        <v>Library Dilution Quantitation Dilution_factor</v>
      </c>
      <c r="AR75" s="190" t="str">
        <f t="shared" si="29"/>
        <v>UP_LDQ_Dilution_factor</v>
      </c>
      <c r="AS75" s="192" t="s">
        <v>1806</v>
      </c>
      <c r="AT75" s="192"/>
      <c r="AY75" s="190" t="s">
        <v>1807</v>
      </c>
      <c r="AZ75" s="190" t="s">
        <v>1808</v>
      </c>
      <c r="BA75" s="190" t="str">
        <f t="shared" si="24"/>
        <v>DSC_RINe_28S_18S_MEDIAN</v>
      </c>
      <c r="BB75" s="190" t="s">
        <v>1808</v>
      </c>
      <c r="BC75" s="190" t="b">
        <f t="shared" si="27"/>
        <v>1</v>
      </c>
      <c r="BD75" s="190" t="str">
        <f t="shared" si="25"/>
        <v>RINe score 28S/18S MEDIAN</v>
      </c>
      <c r="BE75" s="190" t="s">
        <v>1808</v>
      </c>
      <c r="BK75" s="190" t="str">
        <f>"First_pass_Off_Target_PF_clusters_"&amp;AA14</f>
        <v>First_pass_Off_Target_PF_clusters_CV</v>
      </c>
      <c r="BL75" s="190" t="s">
        <v>1809</v>
      </c>
      <c r="BM75" s="190" t="s">
        <v>1809</v>
      </c>
      <c r="BO75" s="190" t="b">
        <f t="shared" si="26"/>
        <v>1</v>
      </c>
      <c r="BP75" s="192" t="s">
        <v>1809</v>
      </c>
      <c r="BQ75" s="190" t="b">
        <f t="shared" si="28"/>
        <v>1</v>
      </c>
      <c r="CG75" s="190" t="s">
        <v>1810</v>
      </c>
      <c r="CH75" s="190" t="s">
        <v>1811</v>
      </c>
      <c r="CI75" s="190" t="str">
        <f>$CK$2&amp;"_"&amp;CL$5&amp;"_"&amp;CM$10&amp;"_"&amp;CO$59&amp;"_"&amp;CP6</f>
        <v>Sequencing_DEM_PS_Percent_Perfect_barcode_CV</v>
      </c>
    </row>
    <row r="76" spans="2:87" x14ac:dyDescent="0.25">
      <c r="C76" s="194" t="s">
        <v>1812</v>
      </c>
      <c r="K76" s="260" t="s">
        <v>1628</v>
      </c>
      <c r="AP76" s="190" t="s">
        <v>1212</v>
      </c>
      <c r="AQ76" s="190" t="str">
        <f t="shared" si="22"/>
        <v>Library Dilution Quantitation Volume</v>
      </c>
      <c r="AR76" s="190" t="str">
        <f t="shared" si="29"/>
        <v>UP_LDQ_Volume_uL</v>
      </c>
      <c r="AS76" s="192" t="s">
        <v>1813</v>
      </c>
      <c r="AT76" s="192"/>
      <c r="AY76" s="190" t="s">
        <v>1814</v>
      </c>
      <c r="AZ76" s="190" t="s">
        <v>1815</v>
      </c>
      <c r="BA76" s="190" t="str">
        <f t="shared" si="24"/>
        <v>DSC_RINe_28S_18S_CV</v>
      </c>
      <c r="BB76" s="190" t="s">
        <v>1815</v>
      </c>
      <c r="BC76" s="190" t="b">
        <f t="shared" si="27"/>
        <v>1</v>
      </c>
      <c r="BD76" s="190" t="str">
        <f t="shared" si="25"/>
        <v>RINe score 28S/18S CV</v>
      </c>
      <c r="BE76" s="190" t="s">
        <v>1815</v>
      </c>
      <c r="BK76" s="190" t="str">
        <f>"First_pass_Clusters_per_uL_"&amp;AA10</f>
        <v>First_pass_Clusters_per_uL_AVG</v>
      </c>
      <c r="BL76" s="190" t="s">
        <v>1816</v>
      </c>
      <c r="BM76" s="216" t="s">
        <v>1816</v>
      </c>
      <c r="BO76" s="190" t="b">
        <f t="shared" si="26"/>
        <v>1</v>
      </c>
      <c r="BP76" s="192" t="s">
        <v>1816</v>
      </c>
      <c r="BQ76" s="190" t="b">
        <f t="shared" si="28"/>
        <v>1</v>
      </c>
      <c r="CG76" s="190" t="s">
        <v>1817</v>
      </c>
      <c r="CH76" s="190" t="s">
        <v>1818</v>
      </c>
      <c r="CI76" s="190" t="str">
        <f>$CK$2&amp;"_"&amp;CL$5&amp;"_"&amp;CM$10&amp;"_"&amp;CO$60&amp;"_"&amp;CP2</f>
        <v>Sequencing_DEM_PS_Percent_One_mismatch_barcode_AVG</v>
      </c>
    </row>
    <row r="77" spans="2:87" x14ac:dyDescent="0.25">
      <c r="C77" s="194" t="s">
        <v>1819</v>
      </c>
      <c r="K77" s="259" t="s">
        <v>1638</v>
      </c>
      <c r="AP77" s="190" t="s">
        <v>539</v>
      </c>
      <c r="AQ77" s="190" t="str">
        <f t="shared" si="22"/>
        <v>Library Dilution Quantitation Reps</v>
      </c>
      <c r="AR77" s="190" t="str">
        <f t="shared" si="29"/>
        <v>UP_LDQ_Reps</v>
      </c>
      <c r="AS77" s="192" t="s">
        <v>1820</v>
      </c>
      <c r="AT77" s="192"/>
      <c r="AY77" s="190" t="s">
        <v>1821</v>
      </c>
      <c r="AZ77" s="190" t="s">
        <v>1822</v>
      </c>
      <c r="BA77" s="190" t="str">
        <f t="shared" si="24"/>
        <v>DSC_RINe_pguL_AVG</v>
      </c>
      <c r="BB77" s="190" t="s">
        <v>1822</v>
      </c>
      <c r="BC77" s="190" t="b">
        <f t="shared" si="27"/>
        <v>1</v>
      </c>
      <c r="BD77" s="190" t="str">
        <f t="shared" si="25"/>
        <v>RINe score pg/uL AVG</v>
      </c>
      <c r="BE77" s="190" t="s">
        <v>1822</v>
      </c>
      <c r="BK77" s="190" t="str">
        <f>"First_pass_Clusters_per_uL_"&amp;AA11</f>
        <v>First_pass_Clusters_per_uL_MIN</v>
      </c>
      <c r="BL77" s="190" t="s">
        <v>1823</v>
      </c>
      <c r="BM77" s="216" t="s">
        <v>1823</v>
      </c>
      <c r="BO77" s="190" t="b">
        <f t="shared" si="26"/>
        <v>1</v>
      </c>
      <c r="BP77" s="192" t="s">
        <v>1823</v>
      </c>
      <c r="BQ77" s="190" t="b">
        <f t="shared" si="28"/>
        <v>1</v>
      </c>
      <c r="CG77" s="190" t="s">
        <v>1824</v>
      </c>
      <c r="CH77" s="190" t="s">
        <v>1825</v>
      </c>
      <c r="CI77" s="190" t="str">
        <f>$CK$2&amp;"_"&amp;CL$5&amp;"_"&amp;CM$10&amp;"_"&amp;CO$60&amp;"_"&amp;CP3</f>
        <v>Sequencing_DEM_PS_Percent_One_mismatch_barcode_MIN</v>
      </c>
    </row>
    <row r="78" spans="2:87" x14ac:dyDescent="0.25">
      <c r="C78" s="194" t="s">
        <v>1826</v>
      </c>
      <c r="AP78" s="190" t="s">
        <v>1242</v>
      </c>
      <c r="AQ78" s="190" t="str">
        <f t="shared" si="22"/>
        <v>Library Dilution Quantitation Reads/Rep</v>
      </c>
      <c r="AR78" s="190" t="str">
        <f t="shared" si="29"/>
        <v>UP_LDQ_Reads_perRep</v>
      </c>
      <c r="AS78" s="192" t="s">
        <v>1827</v>
      </c>
      <c r="AT78" s="192"/>
      <c r="AY78" s="190" t="s">
        <v>1828</v>
      </c>
      <c r="AZ78" s="190" t="s">
        <v>1829</v>
      </c>
      <c r="BA78" s="190" t="str">
        <f t="shared" si="24"/>
        <v>DSC_RINe_pguL_MIN</v>
      </c>
      <c r="BB78" s="190" t="s">
        <v>1829</v>
      </c>
      <c r="BC78" s="190" t="b">
        <f t="shared" si="27"/>
        <v>1</v>
      </c>
      <c r="BD78" s="190" t="str">
        <f t="shared" si="25"/>
        <v>RINe score pg/uL MIN</v>
      </c>
      <c r="BE78" s="190" t="s">
        <v>1829</v>
      </c>
      <c r="BK78" s="190" t="str">
        <f>"First_pass_Clusters_per_uL_"&amp;AA12</f>
        <v>First_pass_Clusters_per_uL_MAX</v>
      </c>
      <c r="BL78" s="190" t="s">
        <v>1830</v>
      </c>
      <c r="BM78" s="216" t="s">
        <v>1830</v>
      </c>
      <c r="BO78" s="190" t="b">
        <f t="shared" si="26"/>
        <v>1</v>
      </c>
      <c r="BP78" s="192" t="s">
        <v>1830</v>
      </c>
      <c r="BQ78" s="190" t="b">
        <f t="shared" si="28"/>
        <v>1</v>
      </c>
      <c r="CG78" s="190" t="s">
        <v>1831</v>
      </c>
      <c r="CH78" s="190" t="s">
        <v>1832</v>
      </c>
      <c r="CI78" s="190" t="str">
        <f>$CK$2&amp;"_"&amp;CL$5&amp;"_"&amp;CM$10&amp;"_"&amp;CO$60&amp;"_"&amp;CP4</f>
        <v>Sequencing_DEM_PS_Percent_One_mismatch_barcode_MAX</v>
      </c>
    </row>
    <row r="79" spans="2:87" x14ac:dyDescent="0.25">
      <c r="C79" s="194" t="s">
        <v>1833</v>
      </c>
      <c r="AP79" s="190" t="s">
        <v>1259</v>
      </c>
      <c r="AQ79" s="190" t="s">
        <v>1834</v>
      </c>
      <c r="AR79" s="190" t="str">
        <f>AO$3&amp;"_"&amp;AO$9&amp;"_"&amp;AP79</f>
        <v>UP_LDQ_nguL_AVG</v>
      </c>
      <c r="AS79" s="192" t="s">
        <v>1834</v>
      </c>
      <c r="AT79" s="192"/>
      <c r="AY79" s="190" t="s">
        <v>1835</v>
      </c>
      <c r="AZ79" s="190" t="s">
        <v>1836</v>
      </c>
      <c r="BA79" s="190" t="str">
        <f t="shared" si="24"/>
        <v>DSC_RINe_pguL_MAX</v>
      </c>
      <c r="BB79" s="190" t="s">
        <v>1836</v>
      </c>
      <c r="BC79" s="190" t="b">
        <f t="shared" si="27"/>
        <v>1</v>
      </c>
      <c r="BD79" s="190" t="str">
        <f t="shared" si="25"/>
        <v>RINe score pg/uL MAX</v>
      </c>
      <c r="BE79" s="190" t="s">
        <v>1836</v>
      </c>
      <c r="BK79" s="190" t="str">
        <f>"First_pass_Clusters_per_uL_"&amp;AA13</f>
        <v>First_pass_Clusters_per_uL_MEDIAN</v>
      </c>
      <c r="BL79" s="190" t="s">
        <v>1837</v>
      </c>
      <c r="BM79" s="216" t="s">
        <v>1837</v>
      </c>
      <c r="BO79" s="190" t="b">
        <f t="shared" si="26"/>
        <v>1</v>
      </c>
      <c r="BP79" s="192" t="s">
        <v>1837</v>
      </c>
      <c r="BQ79" s="190" t="b">
        <f t="shared" si="28"/>
        <v>1</v>
      </c>
      <c r="CG79" s="190" t="s">
        <v>1838</v>
      </c>
      <c r="CH79" s="190" t="s">
        <v>1839</v>
      </c>
      <c r="CI79" s="190" t="str">
        <f>$CK$2&amp;"_"&amp;CL$5&amp;"_"&amp;CM$10&amp;"_"&amp;CO$60&amp;"_"&amp;CP5</f>
        <v>Sequencing_DEM_PS_Percent_One_mismatch_barcode_MEDIAN</v>
      </c>
    </row>
    <row r="80" spans="2:87" x14ac:dyDescent="0.25">
      <c r="C80" s="194" t="s">
        <v>1840</v>
      </c>
      <c r="AP80" s="190" t="s">
        <v>1274</v>
      </c>
      <c r="AQ80" s="190" t="s">
        <v>1841</v>
      </c>
      <c r="AR80" s="190" t="str">
        <f>AO$3&amp;"_"&amp;AO$9&amp;"_"&amp;AP80</f>
        <v>UP_LDQ_nguL_MIN</v>
      </c>
      <c r="AS80" s="192" t="s">
        <v>1841</v>
      </c>
      <c r="AT80" s="192"/>
      <c r="AY80" s="190" t="s">
        <v>1842</v>
      </c>
      <c r="AZ80" s="190" t="s">
        <v>1843</v>
      </c>
      <c r="BA80" s="190" t="str">
        <f t="shared" si="24"/>
        <v>DSC_RINe_pguL_MEDIAN</v>
      </c>
      <c r="BB80" s="190" t="s">
        <v>1843</v>
      </c>
      <c r="BC80" s="190" t="b">
        <f t="shared" si="27"/>
        <v>1</v>
      </c>
      <c r="BD80" s="190" t="str">
        <f t="shared" si="25"/>
        <v>RINe score pg/uL MEDIAN</v>
      </c>
      <c r="BE80" s="190" t="s">
        <v>1843</v>
      </c>
      <c r="BK80" s="190" t="str">
        <f>"First_pass_Clusters_per_uL_"&amp;AA14</f>
        <v>First_pass_Clusters_per_uL_CV</v>
      </c>
      <c r="BL80" s="190" t="s">
        <v>1844</v>
      </c>
      <c r="BM80" s="216" t="s">
        <v>1844</v>
      </c>
      <c r="BO80" s="190" t="b">
        <f t="shared" si="26"/>
        <v>1</v>
      </c>
      <c r="BP80" s="192" t="s">
        <v>1844</v>
      </c>
      <c r="BQ80" s="190" t="b">
        <f t="shared" si="28"/>
        <v>1</v>
      </c>
      <c r="CG80" s="190" t="s">
        <v>1845</v>
      </c>
      <c r="CH80" s="190" t="s">
        <v>1846</v>
      </c>
      <c r="CI80" s="190" t="str">
        <f>$CK$2&amp;"_"&amp;CL$5&amp;"_"&amp;CM$10&amp;"_"&amp;CO$60&amp;"_"&amp;CP6</f>
        <v>Sequencing_DEM_PS_Percent_One_mismatch_barcode_CV</v>
      </c>
    </row>
    <row r="81" spans="3:87" x14ac:dyDescent="0.25">
      <c r="C81" s="190" t="str">
        <f>"NEB: "&amp;D81</f>
        <v>NEB: EpiMark Methylated DNA + NEBNext Ultra II DNA</v>
      </c>
      <c r="D81" s="194" t="s">
        <v>1847</v>
      </c>
      <c r="AP81" s="190" t="s">
        <v>1289</v>
      </c>
      <c r="AQ81" s="190" t="s">
        <v>1848</v>
      </c>
      <c r="AR81" s="190" t="str">
        <f>AO$3&amp;"_"&amp;AO$9&amp;"_"&amp;AP81</f>
        <v>UP_LDQ_nguL_MAX</v>
      </c>
      <c r="AS81" s="192" t="s">
        <v>1848</v>
      </c>
      <c r="AT81" s="192"/>
      <c r="AY81" s="190" t="s">
        <v>1849</v>
      </c>
      <c r="AZ81" s="190" t="s">
        <v>1850</v>
      </c>
      <c r="BA81" s="190" t="str">
        <f t="shared" si="24"/>
        <v>DSC_RINe_pguL_CV</v>
      </c>
      <c r="BB81" s="190" t="s">
        <v>1850</v>
      </c>
      <c r="BC81" s="190" t="b">
        <f t="shared" si="27"/>
        <v>1</v>
      </c>
      <c r="BD81" s="190" t="str">
        <f t="shared" si="25"/>
        <v>RINe score pg/uL CV</v>
      </c>
      <c r="BE81" s="190" t="s">
        <v>1850</v>
      </c>
      <c r="BK81" s="190" t="str">
        <f>BJ$5&amp;"_Tech"</f>
        <v>RE_Pooling_Tech</v>
      </c>
      <c r="BL81" s="190" t="s">
        <v>1851</v>
      </c>
      <c r="BM81" s="190" t="s">
        <v>1851</v>
      </c>
      <c r="BO81" s="190" t="b">
        <f t="shared" si="26"/>
        <v>1</v>
      </c>
      <c r="BP81" s="192" t="s">
        <v>1851</v>
      </c>
      <c r="BQ81" s="190" t="b">
        <f t="shared" si="28"/>
        <v>1</v>
      </c>
      <c r="CG81" s="190" t="s">
        <v>1852</v>
      </c>
      <c r="CH81" s="190" t="s">
        <v>1853</v>
      </c>
      <c r="CI81" s="190" t="str">
        <f>$CK$2&amp;"_"&amp;CL$5&amp;"_"&amp;CM$10&amp;"_"&amp;CO$61&amp;"_"&amp;CP2</f>
        <v>Sequencing_DEM_PS_Yield_Mbases_AVG</v>
      </c>
    </row>
    <row r="82" spans="3:87" x14ac:dyDescent="0.25">
      <c r="C82" s="190" t="str">
        <f>"Illumina: "&amp;D82</f>
        <v>Illumina: TruSeq Stranded mRNA</v>
      </c>
      <c r="D82" s="194" t="s">
        <v>68</v>
      </c>
      <c r="AP82" s="190" t="s">
        <v>1304</v>
      </c>
      <c r="AQ82" s="190" t="s">
        <v>1854</v>
      </c>
      <c r="AR82" s="190" t="str">
        <f>AO$3&amp;"_"&amp;AO$9&amp;"_"&amp;AP82</f>
        <v>UP_LDQ_nguL_MEDIAN</v>
      </c>
      <c r="AS82" s="192" t="s">
        <v>1854</v>
      </c>
      <c r="AT82" s="192"/>
      <c r="AY82" s="190" t="s">
        <v>530</v>
      </c>
      <c r="AZ82" s="190" t="s">
        <v>1855</v>
      </c>
      <c r="BA82" s="190" t="str">
        <f t="shared" ref="BA82:BA106" si="30">AX$3&amp;"_"&amp;AX$10&amp;"_"&amp;AY82</f>
        <v>DSC_RIN_Tech</v>
      </c>
      <c r="BB82" s="190" t="s">
        <v>1855</v>
      </c>
      <c r="BC82" s="190" t="b">
        <f t="shared" si="27"/>
        <v>1</v>
      </c>
      <c r="BD82" s="190" t="s">
        <v>1855</v>
      </c>
      <c r="BE82" s="190" t="s">
        <v>1855</v>
      </c>
      <c r="BK82" s="190" t="str">
        <f>BJ$5&amp;"_ProjectID"</f>
        <v>RE_Pooling_ProjectID</v>
      </c>
      <c r="BL82" s="190" t="s">
        <v>1856</v>
      </c>
      <c r="BM82" s="190" t="s">
        <v>1856</v>
      </c>
      <c r="BN82" s="198" t="s">
        <v>1857</v>
      </c>
      <c r="BO82" s="190" t="b">
        <f t="shared" si="26"/>
        <v>1</v>
      </c>
      <c r="BP82" s="192" t="s">
        <v>1856</v>
      </c>
      <c r="BQ82" s="190" t="b">
        <f t="shared" si="28"/>
        <v>1</v>
      </c>
      <c r="CG82" s="190" t="s">
        <v>1858</v>
      </c>
      <c r="CH82" s="190" t="s">
        <v>1859</v>
      </c>
      <c r="CI82" s="190" t="str">
        <f>$CK$2&amp;"_"&amp;CL$5&amp;"_"&amp;CM$10&amp;"_"&amp;CO$61&amp;"_"&amp;CP3</f>
        <v>Sequencing_DEM_PS_Yield_Mbases_MIN</v>
      </c>
    </row>
    <row r="83" spans="3:87" x14ac:dyDescent="0.25">
      <c r="C83" s="190" t="str">
        <f>"Illumina: "&amp;D83</f>
        <v>Illumina: TruSeq Stranded mRNA-DSC modified Protocol</v>
      </c>
      <c r="D83" s="194" t="s">
        <v>1860</v>
      </c>
      <c r="AP83" s="190" t="s">
        <v>1323</v>
      </c>
      <c r="AQ83" s="190" t="s">
        <v>1861</v>
      </c>
      <c r="AR83" s="190" t="str">
        <f>AO$3&amp;"_"&amp;AO$9&amp;"_"&amp;AP83</f>
        <v>UP_LDQ_nguL_CV</v>
      </c>
      <c r="AS83" s="192" t="s">
        <v>1861</v>
      </c>
      <c r="AT83" s="192"/>
      <c r="AY83" s="190" t="s">
        <v>529</v>
      </c>
      <c r="AZ83" s="190" t="s">
        <v>1862</v>
      </c>
      <c r="BA83" s="190" t="str">
        <f t="shared" si="30"/>
        <v>DSC_RIN_Date</v>
      </c>
      <c r="BB83" s="190" t="s">
        <v>1862</v>
      </c>
      <c r="BC83" s="190" t="b">
        <f t="shared" si="27"/>
        <v>1</v>
      </c>
      <c r="BD83" s="190" t="s">
        <v>1862</v>
      </c>
      <c r="BE83" s="190" t="s">
        <v>1862</v>
      </c>
      <c r="BK83" s="190" t="str">
        <f>BJ$5&amp;"_Date"</f>
        <v>RE_Pooling_Date</v>
      </c>
      <c r="BL83" s="190" t="s">
        <v>1863</v>
      </c>
      <c r="BM83" s="190" t="s">
        <v>1863</v>
      </c>
      <c r="BN83" s="199" t="s">
        <v>1864</v>
      </c>
      <c r="BO83" s="190" t="b">
        <f t="shared" si="26"/>
        <v>1</v>
      </c>
      <c r="BP83" s="192" t="s">
        <v>1863</v>
      </c>
      <c r="BQ83" s="190" t="b">
        <f t="shared" si="28"/>
        <v>1</v>
      </c>
      <c r="CG83" s="190" t="s">
        <v>1865</v>
      </c>
      <c r="CH83" s="190" t="s">
        <v>1866</v>
      </c>
      <c r="CI83" s="190" t="str">
        <f>$CK$2&amp;"_"&amp;CL$5&amp;"_"&amp;CM$10&amp;"_"&amp;CO$61&amp;"_"&amp;CP4</f>
        <v>Sequencing_DEM_PS_Yield_Mbases_MAX</v>
      </c>
    </row>
    <row r="84" spans="3:87" ht="15.95" customHeight="1" x14ac:dyDescent="0.25">
      <c r="C84" s="190" t="str">
        <f t="shared" ref="C84:C94" si="31">"Illumina: "&amp;D84</f>
        <v>Illumina: TruSeq Stranded Total Ribo-Zero</v>
      </c>
      <c r="D84" s="194" t="s">
        <v>86</v>
      </c>
      <c r="AP84" s="190" t="s">
        <v>1572</v>
      </c>
      <c r="AQ84" s="190" t="str">
        <f>AS84</f>
        <v>Library Dilution Quantitation ng AVG</v>
      </c>
      <c r="AR84" s="190" t="str">
        <f t="shared" ref="AR84:AR88" si="32">AO$3&amp;"_"&amp;AO$9&amp;"_"&amp;AP84</f>
        <v>UP_LDQ_adj_ng_AVG</v>
      </c>
      <c r="AS84" s="192" t="s">
        <v>1867</v>
      </c>
      <c r="AT84" s="192"/>
      <c r="AY84" s="190" t="s">
        <v>534</v>
      </c>
      <c r="AZ84" s="190" t="s">
        <v>1868</v>
      </c>
      <c r="BA84" s="190" t="str">
        <f t="shared" si="30"/>
        <v>DSC_RIN_File</v>
      </c>
      <c r="BB84" s="190" t="s">
        <v>1868</v>
      </c>
      <c r="BC84" s="190" t="b">
        <f t="shared" si="27"/>
        <v>1</v>
      </c>
      <c r="BD84" s="190" t="s">
        <v>1868</v>
      </c>
      <c r="BE84" s="190" t="s">
        <v>1868</v>
      </c>
      <c r="BK84" s="190" t="str">
        <f>BJ$5&amp;"_"&amp;"TS_PoolID"</f>
        <v>RE_Pooling_TS_PoolID</v>
      </c>
      <c r="BL84" s="190" t="s">
        <v>1869</v>
      </c>
      <c r="BM84" s="190" t="s">
        <v>1869</v>
      </c>
      <c r="BN84" s="199" t="s">
        <v>1870</v>
      </c>
      <c r="BO84" s="190" t="b">
        <f t="shared" si="26"/>
        <v>1</v>
      </c>
      <c r="BP84" s="192" t="s">
        <v>1869</v>
      </c>
      <c r="BQ84" s="190" t="b">
        <f t="shared" si="28"/>
        <v>1</v>
      </c>
      <c r="CG84" s="190" t="s">
        <v>1871</v>
      </c>
      <c r="CH84" s="190" t="s">
        <v>1872</v>
      </c>
      <c r="CI84" s="190" t="str">
        <f>$CK$2&amp;"_"&amp;CL$5&amp;"_"&amp;CM$10&amp;"_"&amp;CO$61&amp;"_"&amp;CP5</f>
        <v>Sequencing_DEM_PS_Yield_Mbases_MEDIAN</v>
      </c>
    </row>
    <row r="85" spans="3:87" x14ac:dyDescent="0.25">
      <c r="C85" s="190" t="str">
        <f t="shared" si="31"/>
        <v>Illumina: TruSeq RNA Exome</v>
      </c>
      <c r="D85" s="194" t="s">
        <v>92</v>
      </c>
      <c r="AP85" s="190" t="s">
        <v>1581</v>
      </c>
      <c r="AQ85" s="190" t="str">
        <f t="shared" ref="AQ85:AQ88" si="33">AS85</f>
        <v>Library Dilution Quantitation ng MIN</v>
      </c>
      <c r="AR85" s="190" t="str">
        <f t="shared" si="32"/>
        <v>UP_LDQ_adj_ng_MIN</v>
      </c>
      <c r="AS85" s="192" t="s">
        <v>1873</v>
      </c>
      <c r="AT85" s="192"/>
      <c r="AY85" s="190" t="s">
        <v>536</v>
      </c>
      <c r="AZ85" s="190" t="s">
        <v>1874</v>
      </c>
      <c r="BA85" s="190" t="str">
        <f t="shared" si="30"/>
        <v>DSC_RIN_Kit</v>
      </c>
      <c r="BB85" s="190" t="s">
        <v>1874</v>
      </c>
      <c r="BC85" s="190" t="b">
        <f t="shared" si="27"/>
        <v>1</v>
      </c>
      <c r="BD85" s="190" t="s">
        <v>1874</v>
      </c>
      <c r="BE85" s="190" t="s">
        <v>1874</v>
      </c>
      <c r="BK85" s="190" t="str">
        <f>BJ$5&amp;"_Notes"</f>
        <v>RE_Pooling_Notes</v>
      </c>
      <c r="BL85" s="190" t="s">
        <v>1875</v>
      </c>
      <c r="BM85" s="190" t="s">
        <v>1875</v>
      </c>
      <c r="BN85" s="199" t="s">
        <v>1876</v>
      </c>
      <c r="BO85" s="190" t="b">
        <f t="shared" si="26"/>
        <v>1</v>
      </c>
      <c r="BP85" s="192" t="s">
        <v>1875</v>
      </c>
      <c r="BQ85" s="190" t="b">
        <f t="shared" si="28"/>
        <v>1</v>
      </c>
      <c r="CG85" s="190" t="s">
        <v>1877</v>
      </c>
      <c r="CH85" s="190" t="s">
        <v>1878</v>
      </c>
      <c r="CI85" s="190" t="str">
        <f>$CK$2&amp;"_"&amp;CL$5&amp;"_"&amp;CM$10&amp;"_"&amp;CO$61&amp;"_"&amp;CP6</f>
        <v>Sequencing_DEM_PS_Yield_Mbases_CV</v>
      </c>
    </row>
    <row r="86" spans="3:87" x14ac:dyDescent="0.25">
      <c r="C86" s="190" t="str">
        <f t="shared" si="31"/>
        <v>Illumina: TruSeq ChIP-Seq</v>
      </c>
      <c r="D86" s="194" t="s">
        <v>115</v>
      </c>
      <c r="AP86" s="190" t="s">
        <v>1591</v>
      </c>
      <c r="AQ86" s="190" t="str">
        <f t="shared" si="33"/>
        <v>Library Dilution Quantitation ng MAX</v>
      </c>
      <c r="AR86" s="190" t="str">
        <f t="shared" si="32"/>
        <v>UP_LDQ_adj_ng_MAX</v>
      </c>
      <c r="AS86" s="192" t="s">
        <v>1879</v>
      </c>
      <c r="AT86" s="192"/>
      <c r="AY86" s="190" t="s">
        <v>535</v>
      </c>
      <c r="AZ86" s="190" t="s">
        <v>1880</v>
      </c>
      <c r="BA86" s="190" t="str">
        <f t="shared" si="30"/>
        <v>DSC_RIN_Instrument</v>
      </c>
      <c r="BB86" s="190" t="s">
        <v>1880</v>
      </c>
      <c r="BC86" s="190" t="b">
        <f t="shared" si="27"/>
        <v>1</v>
      </c>
      <c r="BD86" s="190" t="s">
        <v>1880</v>
      </c>
      <c r="BE86" s="190" t="s">
        <v>1880</v>
      </c>
      <c r="BK86" s="190" t="str">
        <f>BJ$5&amp;"_Target_final_nM"</f>
        <v>RE_Pooling_Target_final_nM</v>
      </c>
      <c r="BL86" s="190" t="s">
        <v>1881</v>
      </c>
      <c r="BM86" s="190" t="s">
        <v>1881</v>
      </c>
      <c r="BN86" s="199" t="s">
        <v>1882</v>
      </c>
      <c r="BO86" s="190" t="b">
        <f t="shared" si="26"/>
        <v>1</v>
      </c>
      <c r="BP86" s="192" t="s">
        <v>1881</v>
      </c>
      <c r="BQ86" s="190" t="b">
        <f t="shared" si="28"/>
        <v>1</v>
      </c>
      <c r="CG86" s="190" t="s">
        <v>1883</v>
      </c>
      <c r="CH86" s="190" t="s">
        <v>1884</v>
      </c>
      <c r="CI86" s="190" t="str">
        <f>$CK$2&amp;"_"&amp;CL$5&amp;"_"&amp;CM$10&amp;"_"&amp;CO$62&amp;"_"&amp;CP2</f>
        <v>Sequencing_DEM_PS_Percent_PF_Clusters_AVG</v>
      </c>
    </row>
    <row r="87" spans="3:87" x14ac:dyDescent="0.25">
      <c r="C87" s="190" t="str">
        <f t="shared" si="31"/>
        <v>Illumina: Nextera DNA Flex</v>
      </c>
      <c r="D87" s="194" t="s">
        <v>99</v>
      </c>
      <c r="AP87" s="190" t="s">
        <v>1601</v>
      </c>
      <c r="AQ87" s="190" t="str">
        <f t="shared" si="33"/>
        <v>Library Dilution Quantitation ng MEDIAN</v>
      </c>
      <c r="AR87" s="190" t="str">
        <f t="shared" si="32"/>
        <v>UP_LDQ_adj_ng_MEDIAN</v>
      </c>
      <c r="AS87" s="192" t="s">
        <v>1885</v>
      </c>
      <c r="AT87" s="192"/>
      <c r="AY87" s="190" t="s">
        <v>1657</v>
      </c>
      <c r="AZ87" s="190" t="s">
        <v>1886</v>
      </c>
      <c r="BA87" s="190" t="str">
        <f t="shared" si="30"/>
        <v>DSC_RIN_Dilution_factor_AVG</v>
      </c>
      <c r="BB87" s="190" t="s">
        <v>1886</v>
      </c>
      <c r="BC87" s="190" t="b">
        <f t="shared" si="27"/>
        <v>1</v>
      </c>
      <c r="BD87" s="190" t="s">
        <v>1886</v>
      </c>
      <c r="BE87" s="190" t="s">
        <v>1886</v>
      </c>
      <c r="BK87" s="190" t="str">
        <f>BJ$5&amp;"_Target_final_volume"</f>
        <v>RE_Pooling_Target_final_volume</v>
      </c>
      <c r="BL87" s="190" t="s">
        <v>1887</v>
      </c>
      <c r="BM87" s="190" t="s">
        <v>1887</v>
      </c>
      <c r="BN87" s="199" t="s">
        <v>1888</v>
      </c>
      <c r="BO87" s="190" t="b">
        <f t="shared" si="26"/>
        <v>1</v>
      </c>
      <c r="BP87" s="192" t="s">
        <v>1887</v>
      </c>
      <c r="BQ87" s="190" t="b">
        <f t="shared" si="28"/>
        <v>1</v>
      </c>
      <c r="CG87" s="190" t="s">
        <v>1889</v>
      </c>
      <c r="CH87" s="190" t="s">
        <v>1890</v>
      </c>
      <c r="CI87" s="190" t="str">
        <f>$CK$2&amp;"_"&amp;CL$5&amp;"_"&amp;CM$10&amp;"_"&amp;CO$62&amp;"_"&amp;CP3</f>
        <v>Sequencing_DEM_PS_Percent_PF_Clusters_MIN</v>
      </c>
    </row>
    <row r="88" spans="3:87" x14ac:dyDescent="0.25">
      <c r="C88" s="190" t="str">
        <f t="shared" si="31"/>
        <v>Illumina: Nextera DNA XT</v>
      </c>
      <c r="D88" s="194" t="s">
        <v>100</v>
      </c>
      <c r="AP88" s="190" t="s">
        <v>1609</v>
      </c>
      <c r="AQ88" s="190" t="str">
        <f t="shared" si="33"/>
        <v>Library Dilution Quantitation ng CV</v>
      </c>
      <c r="AR88" s="190" t="str">
        <f t="shared" si="32"/>
        <v>UP_LDQ_adj_ng_CV</v>
      </c>
      <c r="AS88" s="192" t="s">
        <v>1891</v>
      </c>
      <c r="AT88" s="192"/>
      <c r="AY88" s="190" t="s">
        <v>1667</v>
      </c>
      <c r="AZ88" s="190" t="s">
        <v>1892</v>
      </c>
      <c r="BA88" s="190" t="str">
        <f t="shared" si="30"/>
        <v>DSC_RIN_Dilution_factor_MIN</v>
      </c>
      <c r="BB88" s="190" t="s">
        <v>1892</v>
      </c>
      <c r="BC88" s="190" t="b">
        <f t="shared" si="27"/>
        <v>1</v>
      </c>
      <c r="BD88" s="190" t="s">
        <v>1892</v>
      </c>
      <c r="BE88" s="190" t="s">
        <v>1892</v>
      </c>
      <c r="BK88" s="190" t="str">
        <f>BJ$5&amp;"_Minimum_fmoles"</f>
        <v>RE_Pooling_Minimum_fmoles</v>
      </c>
      <c r="BL88" s="190" t="s">
        <v>1893</v>
      </c>
      <c r="BM88" s="190" t="s">
        <v>1893</v>
      </c>
      <c r="BN88" s="199" t="s">
        <v>1894</v>
      </c>
      <c r="BO88" s="190" t="b">
        <f t="shared" si="26"/>
        <v>1</v>
      </c>
      <c r="BP88" s="192" t="s">
        <v>1893</v>
      </c>
      <c r="BQ88" s="190" t="b">
        <f t="shared" si="28"/>
        <v>1</v>
      </c>
      <c r="CG88" s="190" t="s">
        <v>1895</v>
      </c>
      <c r="CH88" s="190" t="s">
        <v>1896</v>
      </c>
      <c r="CI88" s="190" t="str">
        <f>$CK$2&amp;"_"&amp;CL$5&amp;"_"&amp;CM$10&amp;"_"&amp;CO$62&amp;"_"&amp;CP4</f>
        <v>Sequencing_DEM_PS_Percent_PF_Clusters_MAX</v>
      </c>
    </row>
    <row r="89" spans="3:87" x14ac:dyDescent="0.25">
      <c r="C89" s="190" t="str">
        <f t="shared" si="31"/>
        <v>Illumina: Nextera Flex for Enrichment</v>
      </c>
      <c r="D89" s="194" t="s">
        <v>111</v>
      </c>
      <c r="AP89" s="190" t="s">
        <v>1403</v>
      </c>
      <c r="AQ89" s="190" t="s">
        <v>1897</v>
      </c>
      <c r="AR89" s="190" t="str">
        <f>AO$3&amp;"_"&amp;AO$10&amp;"_"&amp;AP89</f>
        <v>UP_LDCal_adj_nguL_AVG</v>
      </c>
      <c r="AS89" s="192" t="s">
        <v>1897</v>
      </c>
      <c r="AT89" s="192"/>
      <c r="AY89" s="190" t="s">
        <v>1676</v>
      </c>
      <c r="AZ89" s="190" t="s">
        <v>1898</v>
      </c>
      <c r="BA89" s="190" t="str">
        <f t="shared" si="30"/>
        <v>DSC_RIN_Dilution_factor_MAX</v>
      </c>
      <c r="BB89" s="190" t="s">
        <v>1898</v>
      </c>
      <c r="BC89" s="190" t="b">
        <f t="shared" si="27"/>
        <v>1</v>
      </c>
      <c r="BD89" s="190" t="s">
        <v>1898</v>
      </c>
      <c r="BE89" s="190" t="s">
        <v>1898</v>
      </c>
      <c r="BK89" s="190" t="str">
        <f>BJ$5&amp;"_Target_top_stock_fmoles"</f>
        <v>RE_Pooling_Target_top_stock_fmoles</v>
      </c>
      <c r="BL89" s="190" t="s">
        <v>1899</v>
      </c>
      <c r="BM89" s="190" t="s">
        <v>1899</v>
      </c>
      <c r="BN89" s="199" t="s">
        <v>1900</v>
      </c>
      <c r="BO89" s="190" t="b">
        <f t="shared" si="26"/>
        <v>1</v>
      </c>
      <c r="BP89" s="192" t="s">
        <v>1899</v>
      </c>
      <c r="BQ89" s="190" t="b">
        <f t="shared" si="28"/>
        <v>1</v>
      </c>
      <c r="CG89" s="190" t="s">
        <v>1901</v>
      </c>
      <c r="CH89" s="190" t="s">
        <v>1902</v>
      </c>
      <c r="CI89" s="190" t="str">
        <f>$CK$2&amp;"_"&amp;CL$5&amp;"_"&amp;CM$10&amp;"_"&amp;CO$62&amp;"_"&amp;CP5</f>
        <v>Sequencing_DEM_PS_Percent_PF_Clusters_MEDIAN</v>
      </c>
    </row>
    <row r="90" spans="3:87" x14ac:dyDescent="0.25">
      <c r="C90" s="190" t="str">
        <f t="shared" si="31"/>
        <v>Illumina: Nextera DNA Exome</v>
      </c>
      <c r="D90" s="194" t="s">
        <v>110</v>
      </c>
      <c r="AP90" s="190" t="s">
        <v>1413</v>
      </c>
      <c r="AQ90" s="190" t="s">
        <v>1903</v>
      </c>
      <c r="AR90" s="190" t="str">
        <f>AO$3&amp;"_"&amp;AO$10&amp;"_"&amp;AP90</f>
        <v>UP_LDCal_adj_nguL_MIN</v>
      </c>
      <c r="AS90" s="192" t="s">
        <v>1903</v>
      </c>
      <c r="AT90" s="192"/>
      <c r="AY90" s="190" t="s">
        <v>1683</v>
      </c>
      <c r="AZ90" s="190" t="s">
        <v>1904</v>
      </c>
      <c r="BA90" s="190" t="str">
        <f t="shared" si="30"/>
        <v>DSC_RIN_Dilution_factor_MEDIAN</v>
      </c>
      <c r="BB90" s="190" t="s">
        <v>1904</v>
      </c>
      <c r="BC90" s="190" t="b">
        <f t="shared" si="27"/>
        <v>1</v>
      </c>
      <c r="BD90" s="190" t="s">
        <v>1904</v>
      </c>
      <c r="BE90" s="190" t="s">
        <v>1904</v>
      </c>
      <c r="BK90" s="190" t="str">
        <f>BJ$5&amp;"_Total_number_samples_inPool"</f>
        <v>RE_Pooling_Total_number_samples_inPool</v>
      </c>
      <c r="BL90" s="190" t="s">
        <v>1905</v>
      </c>
      <c r="BM90" s="190" t="s">
        <v>1905</v>
      </c>
      <c r="BN90" s="199" t="s">
        <v>1906</v>
      </c>
      <c r="BO90" s="190" t="b">
        <f t="shared" si="26"/>
        <v>1</v>
      </c>
      <c r="BP90" s="192" t="s">
        <v>1905</v>
      </c>
      <c r="BQ90" s="190" t="b">
        <f t="shared" si="28"/>
        <v>1</v>
      </c>
      <c r="CG90" s="190" t="s">
        <v>1907</v>
      </c>
      <c r="CH90" s="190" t="s">
        <v>1908</v>
      </c>
      <c r="CI90" s="190" t="str">
        <f>$CK$2&amp;"_"&amp;CL$5&amp;"_"&amp;CM$10&amp;"_"&amp;CO$62&amp;"_"&amp;CP6</f>
        <v>Sequencing_DEM_PS_Percent_PF_Clusters_CV</v>
      </c>
    </row>
    <row r="91" spans="3:87" x14ac:dyDescent="0.25">
      <c r="C91" s="190" t="str">
        <f t="shared" si="31"/>
        <v>Illumina: TruSeq DNA Exome</v>
      </c>
      <c r="D91" s="194" t="s">
        <v>109</v>
      </c>
      <c r="AP91" s="190" t="s">
        <v>1423</v>
      </c>
      <c r="AQ91" s="190" t="s">
        <v>1909</v>
      </c>
      <c r="AR91" s="190" t="str">
        <f>AO$3&amp;"_"&amp;AO$10&amp;"_"&amp;AP91</f>
        <v>UP_LDCal_adj_nguL_MAX</v>
      </c>
      <c r="AS91" s="192" t="s">
        <v>1909</v>
      </c>
      <c r="AT91" s="192"/>
      <c r="AY91" s="190" t="s">
        <v>1691</v>
      </c>
      <c r="AZ91" s="190" t="s">
        <v>1910</v>
      </c>
      <c r="BA91" s="190" t="str">
        <f t="shared" si="30"/>
        <v>DSC_RIN_Dilution_factor_CV</v>
      </c>
      <c r="BB91" s="190" t="s">
        <v>1910</v>
      </c>
      <c r="BC91" s="190" t="b">
        <f t="shared" si="27"/>
        <v>1</v>
      </c>
      <c r="BD91" s="190" t="s">
        <v>1910</v>
      </c>
      <c r="BE91" s="190" t="s">
        <v>1910</v>
      </c>
      <c r="BK91" s="190" t="str">
        <f>BJ$5&amp;"_number_clusters_perSample_inPool"</f>
        <v>RE_Pooling_number_clusters_perSample_inPool</v>
      </c>
      <c r="BL91" s="190" t="s">
        <v>1911</v>
      </c>
      <c r="BM91" s="190" t="s">
        <v>1911</v>
      </c>
      <c r="BN91" s="199" t="s">
        <v>1912</v>
      </c>
      <c r="BO91" s="190" t="b">
        <f t="shared" si="26"/>
        <v>1</v>
      </c>
      <c r="BP91" s="192" t="s">
        <v>1911</v>
      </c>
      <c r="BQ91" s="190" t="b">
        <f t="shared" si="28"/>
        <v>1</v>
      </c>
      <c r="CG91" s="190" t="s">
        <v>1913</v>
      </c>
      <c r="CH91" s="190" t="s">
        <v>1914</v>
      </c>
      <c r="CI91" s="190" t="str">
        <f>$CK$2&amp;"_"&amp;CL$5&amp;"_"&amp;CM$10&amp;"_"&amp;CO$63&amp;"_"&amp;CP2</f>
        <v>Sequencing_DEM_PS_Percent_above_Q30_bases_AVG</v>
      </c>
    </row>
    <row r="92" spans="3:87" x14ac:dyDescent="0.25">
      <c r="C92" s="190" t="str">
        <f t="shared" si="31"/>
        <v>Illumina: Nextera Mate Pair</v>
      </c>
      <c r="D92" s="194" t="s">
        <v>107</v>
      </c>
      <c r="AP92" s="190" t="s">
        <v>1435</v>
      </c>
      <c r="AQ92" s="190" t="s">
        <v>1915</v>
      </c>
      <c r="AR92" s="190" t="str">
        <f>AO$3&amp;"_"&amp;AO$10&amp;"_"&amp;AP92</f>
        <v>UP_LDCal_adj_nguL_MEDIAN</v>
      </c>
      <c r="AS92" s="192" t="s">
        <v>1915</v>
      </c>
      <c r="AT92" s="192"/>
      <c r="AY92" s="190" t="s">
        <v>1916</v>
      </c>
      <c r="AZ92" s="190" t="s">
        <v>1917</v>
      </c>
      <c r="BA92" s="190" t="str">
        <f t="shared" si="30"/>
        <v>DSC_RIN_RIN_AVG</v>
      </c>
      <c r="BB92" s="190" t="s">
        <v>1917</v>
      </c>
      <c r="BC92" s="190" t="b">
        <f t="shared" si="27"/>
        <v>1</v>
      </c>
      <c r="BD92" s="190" t="s">
        <v>1917</v>
      </c>
      <c r="BE92" s="190" t="s">
        <v>1917</v>
      </c>
      <c r="BK92" s="190" t="str">
        <f>BJ$5&amp;"_Target_number_clusters_run"</f>
        <v>RE_Pooling_Target_number_clusters_run</v>
      </c>
      <c r="BL92" s="190" t="s">
        <v>1918</v>
      </c>
      <c r="BM92" s="190" t="s">
        <v>1918</v>
      </c>
      <c r="BN92" s="199" t="s">
        <v>1919</v>
      </c>
      <c r="BO92" s="190" t="b">
        <f t="shared" si="26"/>
        <v>1</v>
      </c>
      <c r="BP92" s="192" t="s">
        <v>1918</v>
      </c>
      <c r="BQ92" s="190" t="b">
        <f t="shared" si="28"/>
        <v>1</v>
      </c>
      <c r="CG92" s="190" t="s">
        <v>1920</v>
      </c>
      <c r="CH92" s="190" t="s">
        <v>1921</v>
      </c>
      <c r="CI92" s="190" t="str">
        <f>$CK$2&amp;"_"&amp;CL$5&amp;"_"&amp;CM$10&amp;"_"&amp;CO$63&amp;"_"&amp;CP3</f>
        <v>Sequencing_DEM_PS_Percent_above_Q30_bases_MIN</v>
      </c>
    </row>
    <row r="93" spans="3:87" x14ac:dyDescent="0.25">
      <c r="C93" s="190" t="str">
        <f t="shared" si="31"/>
        <v>Illumina: TruSeq Methyl Capture EPIC</v>
      </c>
      <c r="D93" s="194" t="s">
        <v>119</v>
      </c>
      <c r="AP93" s="190" t="s">
        <v>1446</v>
      </c>
      <c r="AQ93" s="190" t="s">
        <v>1922</v>
      </c>
      <c r="AR93" s="190" t="str">
        <f>AO$3&amp;"_"&amp;AO$10&amp;"_"&amp;AP93</f>
        <v>UP_LDCal_adj_nguL_CV</v>
      </c>
      <c r="AS93" s="192" t="s">
        <v>1922</v>
      </c>
      <c r="AT93" s="192"/>
      <c r="AY93" s="190" t="s">
        <v>1923</v>
      </c>
      <c r="AZ93" s="190" t="s">
        <v>1924</v>
      </c>
      <c r="BA93" s="190" t="str">
        <f t="shared" si="30"/>
        <v>DSC_RIN_RIN_MIN</v>
      </c>
      <c r="BB93" s="190" t="s">
        <v>1924</v>
      </c>
      <c r="BC93" s="190" t="b">
        <f t="shared" si="27"/>
        <v>1</v>
      </c>
      <c r="BD93" s="190" t="s">
        <v>1924</v>
      </c>
      <c r="BE93" s="190" t="s">
        <v>1924</v>
      </c>
      <c r="BK93" s="190" t="str">
        <f>BJ$5&amp;"_Total_fmoles_inPool"</f>
        <v>RE_Pooling_Total_fmoles_inPool</v>
      </c>
      <c r="BL93" s="190" t="s">
        <v>1925</v>
      </c>
      <c r="BM93" s="190" t="s">
        <v>1925</v>
      </c>
      <c r="BN93" s="199" t="s">
        <v>1926</v>
      </c>
      <c r="BO93" s="190" t="b">
        <f t="shared" si="26"/>
        <v>1</v>
      </c>
      <c r="BP93" s="192" t="s">
        <v>1925</v>
      </c>
      <c r="BQ93" s="190" t="b">
        <f t="shared" si="28"/>
        <v>1</v>
      </c>
      <c r="CG93" s="190" t="s">
        <v>1927</v>
      </c>
      <c r="CH93" s="190" t="s">
        <v>1928</v>
      </c>
      <c r="CI93" s="190" t="str">
        <f>$CK$2&amp;"_"&amp;CL$5&amp;"_"&amp;CM$10&amp;"_"&amp;CO$63&amp;"_"&amp;CP4</f>
        <v>Sequencing_DEM_PS_Percent_above_Q30_bases_MAX</v>
      </c>
    </row>
    <row r="94" spans="3:87" x14ac:dyDescent="0.25">
      <c r="C94" s="190" t="str">
        <f t="shared" si="31"/>
        <v>Illumina: TruSeq DNA Methylation</v>
      </c>
      <c r="D94" s="194" t="s">
        <v>120</v>
      </c>
      <c r="AP94" s="190" t="s">
        <v>1929</v>
      </c>
      <c r="AQ94" s="190" t="str">
        <f>AS94</f>
        <v>Library dilution calculations Remaining total volume (uL) after Quantitation AVG</v>
      </c>
      <c r="AR94" s="190" t="str">
        <f t="shared" ref="AR94:AR98" si="34">AO$3&amp;"_"&amp;AO$10&amp;"_"&amp;AP94</f>
        <v>UP_LDCal_uL_remaining_Dil_postQ_AVG</v>
      </c>
      <c r="AS94" s="192" t="s">
        <v>1930</v>
      </c>
      <c r="AT94" s="192"/>
      <c r="AY94" s="190" t="s">
        <v>1931</v>
      </c>
      <c r="AZ94" s="190" t="s">
        <v>1932</v>
      </c>
      <c r="BA94" s="190" t="str">
        <f t="shared" si="30"/>
        <v>DSC_RIN_RIN_MAX</v>
      </c>
      <c r="BB94" s="190" t="s">
        <v>1932</v>
      </c>
      <c r="BC94" s="190" t="b">
        <f t="shared" si="27"/>
        <v>1</v>
      </c>
      <c r="BD94" s="190" t="s">
        <v>1932</v>
      </c>
      <c r="BE94" s="190" t="s">
        <v>1932</v>
      </c>
      <c r="BK94" s="190" t="str">
        <f>BJ$5&amp;"_Total_uL_inPool"</f>
        <v>RE_Pooling_Total_uL_inPool</v>
      </c>
      <c r="BL94" s="190" t="s">
        <v>1933</v>
      </c>
      <c r="BM94" s="190" t="s">
        <v>1933</v>
      </c>
      <c r="BN94" s="199" t="s">
        <v>1934</v>
      </c>
      <c r="BO94" s="190" t="b">
        <f t="shared" si="26"/>
        <v>1</v>
      </c>
      <c r="BP94" s="192" t="s">
        <v>1933</v>
      </c>
      <c r="BQ94" s="190" t="b">
        <f t="shared" si="28"/>
        <v>1</v>
      </c>
      <c r="CG94" s="190" t="s">
        <v>1935</v>
      </c>
      <c r="CH94" s="190" t="s">
        <v>1936</v>
      </c>
      <c r="CI94" s="190" t="str">
        <f>$CK$2&amp;"_"&amp;CL$5&amp;"_"&amp;CM$10&amp;"_"&amp;CO$63&amp;"_"&amp;CP5</f>
        <v>Sequencing_DEM_PS_Percent_above_Q30_bases_MEDIAN</v>
      </c>
    </row>
    <row r="95" spans="3:87" x14ac:dyDescent="0.25">
      <c r="C95" s="190" t="str">
        <f t="shared" ref="C95:C103" si="35">"Takara: "&amp;D95</f>
        <v>Takara: SMART-Seq v4 Ultra-Low + Nextera XT</v>
      </c>
      <c r="D95" s="194" t="s">
        <v>71</v>
      </c>
      <c r="AP95" s="190" t="s">
        <v>1937</v>
      </c>
      <c r="AQ95" s="190" t="str">
        <f t="shared" ref="AQ95:AQ98" si="36">AS95</f>
        <v>Library dilution calculations Remaining total volume (uL) after Quantitation MIN</v>
      </c>
      <c r="AR95" s="190" t="str">
        <f t="shared" si="34"/>
        <v>UP_LDCal_uL_remaining_Dil_postQ_MIN</v>
      </c>
      <c r="AS95" s="192" t="s">
        <v>1938</v>
      </c>
      <c r="AT95" s="192"/>
      <c r="AY95" s="190" t="s">
        <v>1939</v>
      </c>
      <c r="AZ95" s="190" t="s">
        <v>1940</v>
      </c>
      <c r="BA95" s="190" t="str">
        <f t="shared" si="30"/>
        <v>DSC_RIN_RIN_MEDIAN</v>
      </c>
      <c r="BB95" s="190" t="s">
        <v>1940</v>
      </c>
      <c r="BC95" s="190" t="b">
        <f t="shared" si="27"/>
        <v>1</v>
      </c>
      <c r="BD95" s="190" t="s">
        <v>1940</v>
      </c>
      <c r="BE95" s="190" t="s">
        <v>1940</v>
      </c>
      <c r="BK95" s="190" t="str">
        <f>BJ$5&amp;"_Total_nM_inPool"</f>
        <v>RE_Pooling_Total_nM_inPool</v>
      </c>
      <c r="BL95" s="190" t="s">
        <v>1941</v>
      </c>
      <c r="BM95" s="190" t="s">
        <v>1941</v>
      </c>
      <c r="BN95" s="199" t="s">
        <v>1942</v>
      </c>
      <c r="BO95" s="190" t="b">
        <f t="shared" si="26"/>
        <v>1</v>
      </c>
      <c r="BP95" s="192" t="s">
        <v>1941</v>
      </c>
      <c r="BQ95" s="190" t="b">
        <f t="shared" si="28"/>
        <v>1</v>
      </c>
      <c r="CG95" s="190" t="s">
        <v>1943</v>
      </c>
      <c r="CH95" s="190" t="s">
        <v>1944</v>
      </c>
      <c r="CI95" s="190" t="str">
        <f>$CK$2&amp;"_"&amp;CL$5&amp;"_"&amp;CM$10&amp;"_"&amp;CO$63&amp;"_"&amp;CP6</f>
        <v>Sequencing_DEM_PS_Percent_above_Q30_bases_CV</v>
      </c>
    </row>
    <row r="96" spans="3:87" x14ac:dyDescent="0.25">
      <c r="C96" s="190" t="str">
        <f t="shared" si="35"/>
        <v>Takara: SMART-Seq v4 Ultra-Low + Nextera XT</v>
      </c>
      <c r="D96" s="194" t="s">
        <v>71</v>
      </c>
      <c r="AP96" s="190" t="s">
        <v>1945</v>
      </c>
      <c r="AQ96" s="190" t="str">
        <f t="shared" si="36"/>
        <v>Library dilution calculations Remaining total volume (uL) after Quantitation MAX</v>
      </c>
      <c r="AR96" s="190" t="str">
        <f t="shared" si="34"/>
        <v>UP_LDCal_uL_remaining_Dil_postQ_MAX</v>
      </c>
      <c r="AS96" s="192" t="s">
        <v>1946</v>
      </c>
      <c r="AT96" s="192"/>
      <c r="AY96" s="190" t="s">
        <v>1947</v>
      </c>
      <c r="AZ96" s="190" t="s">
        <v>1948</v>
      </c>
      <c r="BA96" s="190" t="str">
        <f t="shared" si="30"/>
        <v>DSC_RIN_RIN_CV</v>
      </c>
      <c r="BB96" s="190" t="s">
        <v>1948</v>
      </c>
      <c r="BC96" s="190" t="b">
        <f t="shared" si="27"/>
        <v>1</v>
      </c>
      <c r="BD96" s="190" t="s">
        <v>1948</v>
      </c>
      <c r="BE96" s="190" t="s">
        <v>1948</v>
      </c>
      <c r="BK96" s="190" t="str">
        <f>BJ$5&amp;"_sample_uL_added_AVG"</f>
        <v>RE_Pooling_sample_uL_added_AVG</v>
      </c>
      <c r="BL96" s="190" t="s">
        <v>1949</v>
      </c>
      <c r="BM96" s="190" t="s">
        <v>1949</v>
      </c>
      <c r="BN96" s="199" t="s">
        <v>1950</v>
      </c>
      <c r="BO96" s="190" t="b">
        <f t="shared" si="26"/>
        <v>1</v>
      </c>
      <c r="BP96" s="192" t="s">
        <v>1949</v>
      </c>
      <c r="BQ96" s="190" t="b">
        <f t="shared" si="28"/>
        <v>1</v>
      </c>
      <c r="CG96" s="190" t="s">
        <v>1951</v>
      </c>
      <c r="CH96" s="190" t="s">
        <v>1952</v>
      </c>
      <c r="CI96" s="190" t="str">
        <f>$CK$2&amp;"_"&amp;CL$5&amp;"_"&amp;CM$10&amp;"_"&amp;CO$64&amp;"_"&amp;CP2</f>
        <v>Sequencing_DEM_PS_Mean_Quality_Score_AVG</v>
      </c>
    </row>
    <row r="97" spans="3:87" x14ac:dyDescent="0.25">
      <c r="C97" s="190" t="str">
        <f t="shared" si="35"/>
        <v>Takara: SureCell WTA 3'</v>
      </c>
      <c r="D97" s="194" t="s">
        <v>75</v>
      </c>
      <c r="AP97" s="190" t="s">
        <v>1953</v>
      </c>
      <c r="AQ97" s="190" t="str">
        <f t="shared" si="36"/>
        <v>Library dilution calculations Remaining total volume (uL) after Quantitation MEDIAN</v>
      </c>
      <c r="AR97" s="190" t="str">
        <f t="shared" si="34"/>
        <v>UP_LDCal_uL_remaining_Dil_postQ_MEDIAN</v>
      </c>
      <c r="AS97" s="192" t="s">
        <v>1954</v>
      </c>
      <c r="AT97" s="192"/>
      <c r="AY97" s="190" t="s">
        <v>1786</v>
      </c>
      <c r="AZ97" s="190" t="s">
        <v>1955</v>
      </c>
      <c r="BA97" s="190" t="str">
        <f t="shared" si="30"/>
        <v>DSC_RIN_28S_18S_AVG</v>
      </c>
      <c r="BB97" s="190" t="s">
        <v>1955</v>
      </c>
      <c r="BC97" s="190" t="b">
        <f t="shared" si="27"/>
        <v>1</v>
      </c>
      <c r="BD97" s="190" t="s">
        <v>1955</v>
      </c>
      <c r="BE97" s="190" t="s">
        <v>1955</v>
      </c>
      <c r="BK97" s="190" t="str">
        <f t="shared" ref="BK97:BK135" si="37">BJ$5&amp;BN97</f>
        <v>RE_Pooling_sample_uL_added_MIN</v>
      </c>
      <c r="BL97" s="190" t="s">
        <v>1956</v>
      </c>
      <c r="BM97" s="190" t="s">
        <v>1956</v>
      </c>
      <c r="BN97" s="199" t="s">
        <v>1957</v>
      </c>
      <c r="BO97" s="190" t="b">
        <f t="shared" si="26"/>
        <v>1</v>
      </c>
      <c r="BP97" s="192" t="s">
        <v>1956</v>
      </c>
      <c r="BQ97" s="190" t="b">
        <f t="shared" si="28"/>
        <v>1</v>
      </c>
      <c r="CG97" s="190" t="s">
        <v>1958</v>
      </c>
      <c r="CH97" s="190" t="s">
        <v>1959</v>
      </c>
      <c r="CI97" s="190" t="str">
        <f>$CK$2&amp;"_"&amp;CL$5&amp;"_"&amp;CM$10&amp;"_"&amp;CO$64&amp;"_"&amp;CP3</f>
        <v>Sequencing_DEM_PS_Mean_Quality_Score_MIN</v>
      </c>
    </row>
    <row r="98" spans="3:87" x14ac:dyDescent="0.25">
      <c r="C98" s="190" t="str">
        <f t="shared" si="35"/>
        <v>Takara: SMART-Seq v4 3' DE + Nextera XT</v>
      </c>
      <c r="D98" s="194" t="s">
        <v>78</v>
      </c>
      <c r="AP98" s="190" t="s">
        <v>1960</v>
      </c>
      <c r="AQ98" s="190" t="str">
        <f t="shared" si="36"/>
        <v>Library dilution calculations Remaining total volume (uL) after Quantitation CV</v>
      </c>
      <c r="AR98" s="190" t="str">
        <f t="shared" si="34"/>
        <v>UP_LDCal_uL_remaining_Dil_postQ_CV</v>
      </c>
      <c r="AS98" s="192" t="s">
        <v>1961</v>
      </c>
      <c r="AT98" s="192"/>
      <c r="AY98" s="190" t="s">
        <v>1793</v>
      </c>
      <c r="AZ98" s="190" t="s">
        <v>1962</v>
      </c>
      <c r="BA98" s="190" t="str">
        <f t="shared" si="30"/>
        <v>DSC_RIN_28S_18S_MIN</v>
      </c>
      <c r="BB98" s="190" t="s">
        <v>1962</v>
      </c>
      <c r="BC98" s="190" t="b">
        <f t="shared" si="27"/>
        <v>1</v>
      </c>
      <c r="BD98" s="190" t="s">
        <v>1962</v>
      </c>
      <c r="BE98" s="190" t="s">
        <v>1962</v>
      </c>
      <c r="BK98" s="190" t="str">
        <f t="shared" si="37"/>
        <v>RE_Pooling_sample_uL_added_MAX</v>
      </c>
      <c r="BL98" s="190" t="s">
        <v>1963</v>
      </c>
      <c r="BM98" s="190" t="s">
        <v>1963</v>
      </c>
      <c r="BN98" s="199" t="s">
        <v>1964</v>
      </c>
      <c r="BO98" s="190" t="b">
        <f t="shared" si="26"/>
        <v>1</v>
      </c>
      <c r="BP98" s="192" t="s">
        <v>1963</v>
      </c>
      <c r="BQ98" s="190" t="b">
        <f t="shared" si="28"/>
        <v>1</v>
      </c>
      <c r="CG98" s="190" t="s">
        <v>1965</v>
      </c>
      <c r="CH98" s="190" t="s">
        <v>1966</v>
      </c>
      <c r="CI98" s="190" t="str">
        <f>$CK$2&amp;"_"&amp;CL$5&amp;"_"&amp;CM$10&amp;"_"&amp;CO$64&amp;"_"&amp;CP4</f>
        <v>Sequencing_DEM_PS_Mean_Quality_Score_MAX</v>
      </c>
    </row>
    <row r="99" spans="3:87" x14ac:dyDescent="0.25">
      <c r="C99" s="190" t="str">
        <f t="shared" si="35"/>
        <v>Takara: SMART-Seq v4 3' DE + Nextera XT</v>
      </c>
      <c r="D99" s="194" t="s">
        <v>78</v>
      </c>
      <c r="AP99" s="190" t="s">
        <v>1519</v>
      </c>
      <c r="AQ99" s="190" t="s">
        <v>1967</v>
      </c>
      <c r="AR99" s="190" t="str">
        <f>AO$3&amp;"_"&amp;AO$10&amp;"_"&amp;AP99</f>
        <v>UP_LDCal_nM_AVG</v>
      </c>
      <c r="AS99" s="192" t="s">
        <v>1967</v>
      </c>
      <c r="AT99" s="192"/>
      <c r="AY99" s="190" t="s">
        <v>1800</v>
      </c>
      <c r="AZ99" s="190" t="s">
        <v>1968</v>
      </c>
      <c r="BA99" s="190" t="str">
        <f t="shared" si="30"/>
        <v>DSC_RIN_28S_18S_MAX</v>
      </c>
      <c r="BB99" s="190" t="s">
        <v>1968</v>
      </c>
      <c r="BC99" s="190" t="b">
        <f t="shared" si="27"/>
        <v>1</v>
      </c>
      <c r="BD99" s="190" t="s">
        <v>1968</v>
      </c>
      <c r="BE99" s="190" t="s">
        <v>1968</v>
      </c>
      <c r="BK99" s="190" t="str">
        <f t="shared" si="37"/>
        <v>RE_Pooling_sample_uL_added_MEDIAN</v>
      </c>
      <c r="BL99" s="190" t="s">
        <v>1969</v>
      </c>
      <c r="BM99" s="190" t="s">
        <v>1969</v>
      </c>
      <c r="BN99" s="199" t="s">
        <v>1970</v>
      </c>
      <c r="BO99" s="190" t="b">
        <f t="shared" si="26"/>
        <v>1</v>
      </c>
      <c r="BP99" s="192" t="s">
        <v>1969</v>
      </c>
      <c r="BQ99" s="190" t="b">
        <f t="shared" si="28"/>
        <v>1</v>
      </c>
      <c r="CG99" s="190" t="s">
        <v>1971</v>
      </c>
      <c r="CH99" s="190" t="s">
        <v>1972</v>
      </c>
      <c r="CI99" s="190" t="str">
        <f>$CK$2&amp;"_"&amp;CL$5&amp;"_"&amp;CM$10&amp;"_"&amp;CO$64&amp;"_"&amp;CP5</f>
        <v>Sequencing_DEM_PS_Mean_Quality_Score_MEDIAN</v>
      </c>
    </row>
    <row r="100" spans="3:87" x14ac:dyDescent="0.25">
      <c r="C100" s="190" t="str">
        <f t="shared" si="35"/>
        <v>Takara: SMARTer smRNA-Seq</v>
      </c>
      <c r="D100" s="194" t="s">
        <v>89</v>
      </c>
      <c r="AP100" s="190" t="s">
        <v>1530</v>
      </c>
      <c r="AQ100" s="190" t="s">
        <v>1973</v>
      </c>
      <c r="AR100" s="190" t="str">
        <f>AO$3&amp;"_"&amp;AO$10&amp;"_"&amp;AP100</f>
        <v>UP_LDCal_nM_MIN</v>
      </c>
      <c r="AS100" s="192" t="s">
        <v>1973</v>
      </c>
      <c r="AT100" s="192"/>
      <c r="AY100" s="190" t="s">
        <v>1807</v>
      </c>
      <c r="AZ100" s="190" t="s">
        <v>1974</v>
      </c>
      <c r="BA100" s="190" t="str">
        <f t="shared" si="30"/>
        <v>DSC_RIN_28S_18S_MEDIAN</v>
      </c>
      <c r="BB100" s="190" t="s">
        <v>1974</v>
      </c>
      <c r="BC100" s="190" t="b">
        <f t="shared" si="27"/>
        <v>1</v>
      </c>
      <c r="BD100" s="190" t="s">
        <v>1974</v>
      </c>
      <c r="BE100" s="190" t="s">
        <v>1974</v>
      </c>
      <c r="BK100" s="190" t="str">
        <f t="shared" si="37"/>
        <v>RE_Pooling_sample_uL_added_CV</v>
      </c>
      <c r="BL100" s="190" t="s">
        <v>1975</v>
      </c>
      <c r="BM100" s="190" t="s">
        <v>1975</v>
      </c>
      <c r="BN100" s="199" t="s">
        <v>1976</v>
      </c>
      <c r="BO100" s="190" t="b">
        <f t="shared" si="26"/>
        <v>1</v>
      </c>
      <c r="BP100" s="192" t="s">
        <v>1975</v>
      </c>
      <c r="BQ100" s="190" t="b">
        <f t="shared" si="28"/>
        <v>1</v>
      </c>
      <c r="CG100" s="190" t="s">
        <v>1977</v>
      </c>
      <c r="CH100" s="190" t="s">
        <v>1978</v>
      </c>
      <c r="CI100" s="190" t="str">
        <f>$CK$2&amp;"_"&amp;CL$5&amp;"_"&amp;CM$10&amp;"_"&amp;CO$64&amp;"_"&amp;CP6</f>
        <v>Sequencing_DEM_PS_Mean_Quality_Score_CV</v>
      </c>
    </row>
    <row r="101" spans="3:87" x14ac:dyDescent="0.25">
      <c r="C101" s="190" t="str">
        <f t="shared" si="35"/>
        <v>Takara: SMARTer Target RNA Capture + Nextera</v>
      </c>
      <c r="D101" s="194" t="s">
        <v>91</v>
      </c>
      <c r="AP101" s="190" t="s">
        <v>1541</v>
      </c>
      <c r="AQ101" s="190" t="s">
        <v>1979</v>
      </c>
      <c r="AR101" s="190" t="str">
        <f>AO$3&amp;"_"&amp;AO$10&amp;"_"&amp;AP101</f>
        <v>UP_LDCal_nM_MAX</v>
      </c>
      <c r="AS101" s="192" t="s">
        <v>1979</v>
      </c>
      <c r="AT101" s="192"/>
      <c r="AY101" s="190" t="s">
        <v>1814</v>
      </c>
      <c r="AZ101" s="190" t="s">
        <v>1980</v>
      </c>
      <c r="BA101" s="190" t="str">
        <f t="shared" si="30"/>
        <v>DSC_RIN_28S_18S_CV</v>
      </c>
      <c r="BB101" s="190" t="s">
        <v>1980</v>
      </c>
      <c r="BC101" s="190" t="b">
        <f t="shared" si="27"/>
        <v>1</v>
      </c>
      <c r="BD101" s="190" t="s">
        <v>1980</v>
      </c>
      <c r="BE101" s="190" t="s">
        <v>1980</v>
      </c>
      <c r="BK101" s="190" t="str">
        <f t="shared" si="37"/>
        <v>RE_Pooling_sample_dilution_factor_AVG</v>
      </c>
      <c r="BL101" s="190" t="s">
        <v>1981</v>
      </c>
      <c r="BM101" s="190" t="s">
        <v>1981</v>
      </c>
      <c r="BN101" s="199" t="s">
        <v>1982</v>
      </c>
      <c r="BO101" s="190" t="b">
        <f t="shared" si="26"/>
        <v>1</v>
      </c>
      <c r="BP101" s="192" t="s">
        <v>1981</v>
      </c>
      <c r="BQ101" s="190" t="b">
        <f t="shared" si="28"/>
        <v>1</v>
      </c>
    </row>
    <row r="102" spans="3:87" x14ac:dyDescent="0.25">
      <c r="C102" s="190" t="str">
        <f t="shared" si="35"/>
        <v>Takara: DNA SMART ChIP-Seq</v>
      </c>
      <c r="D102" s="194" t="s">
        <v>116</v>
      </c>
      <c r="AP102" s="190" t="s">
        <v>1551</v>
      </c>
      <c r="AQ102" s="190" t="s">
        <v>1983</v>
      </c>
      <c r="AR102" s="190" t="str">
        <f>AO$3&amp;"_"&amp;AO$10&amp;"_"&amp;AP102</f>
        <v>UP_LDCal_nM_MEDIAN</v>
      </c>
      <c r="AS102" s="192" t="s">
        <v>1983</v>
      </c>
      <c r="AT102" s="192"/>
      <c r="AY102" s="190" t="s">
        <v>1821</v>
      </c>
      <c r="AZ102" s="190" t="s">
        <v>1984</v>
      </c>
      <c r="BA102" s="190" t="str">
        <f t="shared" si="30"/>
        <v>DSC_RIN_pguL_AVG</v>
      </c>
      <c r="BB102" s="190" t="s">
        <v>1984</v>
      </c>
      <c r="BC102" s="190" t="b">
        <f t="shared" si="27"/>
        <v>1</v>
      </c>
      <c r="BD102" s="190" t="s">
        <v>1984</v>
      </c>
      <c r="BE102" s="190" t="s">
        <v>1984</v>
      </c>
      <c r="BK102" s="190" t="str">
        <f t="shared" si="37"/>
        <v>RE_Pooling_sample_dilution_factor_MIN</v>
      </c>
      <c r="BL102" s="190" t="s">
        <v>1985</v>
      </c>
      <c r="BM102" s="190" t="s">
        <v>1985</v>
      </c>
      <c r="BN102" s="199" t="s">
        <v>1986</v>
      </c>
      <c r="BO102" s="190" t="b">
        <f t="shared" si="26"/>
        <v>1</v>
      </c>
      <c r="BP102" s="192" t="s">
        <v>1985</v>
      </c>
      <c r="BQ102" s="190" t="b">
        <f t="shared" si="28"/>
        <v>1</v>
      </c>
    </row>
    <row r="103" spans="3:87" x14ac:dyDescent="0.25">
      <c r="C103" s="190" t="str">
        <f t="shared" si="35"/>
        <v xml:space="preserve">Takara: EpiXplore Meth-Seq </v>
      </c>
      <c r="D103" s="194" t="s">
        <v>121</v>
      </c>
      <c r="AP103" s="190" t="s">
        <v>1562</v>
      </c>
      <c r="AQ103" s="190" t="s">
        <v>1987</v>
      </c>
      <c r="AR103" s="190" t="str">
        <f>AO$3&amp;"_"&amp;AO$10&amp;"_"&amp;AP103</f>
        <v>UP_LDCal_nM_CV</v>
      </c>
      <c r="AS103" s="192" t="s">
        <v>1987</v>
      </c>
      <c r="AT103" s="192"/>
      <c r="AY103" s="190" t="s">
        <v>1828</v>
      </c>
      <c r="AZ103" s="190" t="s">
        <v>1988</v>
      </c>
      <c r="BA103" s="190" t="str">
        <f t="shared" si="30"/>
        <v>DSC_RIN_pguL_MIN</v>
      </c>
      <c r="BB103" s="190" t="s">
        <v>1988</v>
      </c>
      <c r="BC103" s="190" t="b">
        <f t="shared" si="27"/>
        <v>1</v>
      </c>
      <c r="BD103" s="190" t="s">
        <v>1988</v>
      </c>
      <c r="BE103" s="190" t="s">
        <v>1988</v>
      </c>
      <c r="BK103" s="190" t="str">
        <f t="shared" si="37"/>
        <v>RE_Pooling_sample_dilution_factor_MAX</v>
      </c>
      <c r="BL103" s="190" t="s">
        <v>1989</v>
      </c>
      <c r="BM103" s="190" t="s">
        <v>1989</v>
      </c>
      <c r="BN103" s="199" t="s">
        <v>1990</v>
      </c>
      <c r="BO103" s="190" t="b">
        <f t="shared" si="26"/>
        <v>1</v>
      </c>
      <c r="BP103" s="192" t="s">
        <v>1989</v>
      </c>
      <c r="BQ103" s="190" t="b">
        <f t="shared" si="28"/>
        <v>1</v>
      </c>
    </row>
    <row r="104" spans="3:87" ht="15.95" customHeight="1" x14ac:dyDescent="0.25">
      <c r="AP104" s="190" t="s">
        <v>1572</v>
      </c>
      <c r="AQ104" s="192" t="s">
        <v>1991</v>
      </c>
      <c r="AR104" s="190" t="str">
        <f t="shared" ref="AR104:AR108" si="38">AO$3&amp;"_"&amp;AO$10&amp;"_"&amp;AP104</f>
        <v>UP_LDCal_adj_ng_AVG</v>
      </c>
      <c r="AS104" s="192" t="s">
        <v>1991</v>
      </c>
      <c r="AT104" s="192"/>
      <c r="AY104" s="190" t="s">
        <v>1835</v>
      </c>
      <c r="AZ104" s="190" t="s">
        <v>1992</v>
      </c>
      <c r="BA104" s="190" t="str">
        <f t="shared" si="30"/>
        <v>DSC_RIN_pguL_MAX</v>
      </c>
      <c r="BB104" s="190" t="s">
        <v>1992</v>
      </c>
      <c r="BC104" s="190" t="b">
        <f t="shared" si="27"/>
        <v>1</v>
      </c>
      <c r="BD104" s="190" t="s">
        <v>1992</v>
      </c>
      <c r="BE104" s="190" t="s">
        <v>1992</v>
      </c>
      <c r="BK104" s="190" t="str">
        <f t="shared" si="37"/>
        <v>RE_Pooling_sample_dilution_factor_MEDIAN</v>
      </c>
      <c r="BL104" s="190" t="s">
        <v>1993</v>
      </c>
      <c r="BM104" s="190" t="s">
        <v>1993</v>
      </c>
      <c r="BN104" s="199" t="s">
        <v>1994</v>
      </c>
      <c r="BO104" s="190" t="b">
        <f t="shared" si="26"/>
        <v>1</v>
      </c>
      <c r="BP104" s="192" t="s">
        <v>1993</v>
      </c>
      <c r="BQ104" s="190" t="b">
        <f t="shared" si="28"/>
        <v>1</v>
      </c>
    </row>
    <row r="105" spans="3:87" x14ac:dyDescent="0.25">
      <c r="AP105" s="190" t="s">
        <v>1581</v>
      </c>
      <c r="AQ105" s="192" t="s">
        <v>1995</v>
      </c>
      <c r="AR105" s="190" t="str">
        <f t="shared" si="38"/>
        <v>UP_LDCal_adj_ng_MIN</v>
      </c>
      <c r="AS105" s="192" t="s">
        <v>1995</v>
      </c>
      <c r="AT105" s="192"/>
      <c r="AY105" s="190" t="s">
        <v>1842</v>
      </c>
      <c r="AZ105" s="190" t="s">
        <v>1996</v>
      </c>
      <c r="BA105" s="190" t="str">
        <f t="shared" si="30"/>
        <v>DSC_RIN_pguL_MEDIAN</v>
      </c>
      <c r="BB105" s="190" t="s">
        <v>1996</v>
      </c>
      <c r="BC105" s="190" t="b">
        <f t="shared" si="27"/>
        <v>1</v>
      </c>
      <c r="BD105" s="190" t="s">
        <v>1996</v>
      </c>
      <c r="BE105" s="190" t="s">
        <v>1996</v>
      </c>
      <c r="BK105" s="190" t="str">
        <f t="shared" si="37"/>
        <v>RE_Pooling_sample_dilution_factor_CV</v>
      </c>
      <c r="BL105" s="190" t="s">
        <v>1997</v>
      </c>
      <c r="BM105" s="190" t="s">
        <v>1997</v>
      </c>
      <c r="BN105" s="199" t="s">
        <v>1998</v>
      </c>
      <c r="BO105" s="190" t="b">
        <f t="shared" si="26"/>
        <v>1</v>
      </c>
      <c r="BP105" s="192" t="s">
        <v>1997</v>
      </c>
      <c r="BQ105" s="190" t="b">
        <f t="shared" si="28"/>
        <v>1</v>
      </c>
    </row>
    <row r="106" spans="3:87" x14ac:dyDescent="0.25">
      <c r="AP106" s="190" t="s">
        <v>1591</v>
      </c>
      <c r="AQ106" s="192" t="s">
        <v>1999</v>
      </c>
      <c r="AR106" s="190" t="str">
        <f t="shared" si="38"/>
        <v>UP_LDCal_adj_ng_MAX</v>
      </c>
      <c r="AS106" s="192" t="s">
        <v>1999</v>
      </c>
      <c r="AT106" s="192"/>
      <c r="AY106" s="190" t="s">
        <v>1849</v>
      </c>
      <c r="AZ106" s="190" t="s">
        <v>2000</v>
      </c>
      <c r="BA106" s="190" t="str">
        <f t="shared" si="30"/>
        <v>DSC_RIN_pguL_CV</v>
      </c>
      <c r="BB106" s="190" t="s">
        <v>2000</v>
      </c>
      <c r="BC106" s="190" t="b">
        <f t="shared" si="27"/>
        <v>1</v>
      </c>
      <c r="BD106" s="190" t="s">
        <v>2000</v>
      </c>
      <c r="BE106" s="190" t="s">
        <v>2000</v>
      </c>
      <c r="BK106" s="190" t="str">
        <f t="shared" si="37"/>
        <v>RE_Pooling_sample_nM_AVG</v>
      </c>
      <c r="BL106" s="190" t="s">
        <v>2001</v>
      </c>
      <c r="BM106" s="190" t="s">
        <v>2001</v>
      </c>
      <c r="BN106" s="199" t="s">
        <v>2002</v>
      </c>
      <c r="BO106" s="190" t="b">
        <f t="shared" si="26"/>
        <v>1</v>
      </c>
      <c r="BP106" s="192" t="s">
        <v>2001</v>
      </c>
      <c r="BQ106" s="190" t="b">
        <f t="shared" si="28"/>
        <v>1</v>
      </c>
    </row>
    <row r="107" spans="3:87" x14ac:dyDescent="0.25">
      <c r="AP107" s="190" t="s">
        <v>1601</v>
      </c>
      <c r="AQ107" s="192" t="s">
        <v>2003</v>
      </c>
      <c r="AR107" s="190" t="str">
        <f t="shared" si="38"/>
        <v>UP_LDCal_adj_ng_MEDIAN</v>
      </c>
      <c r="AS107" s="192" t="s">
        <v>2003</v>
      </c>
      <c r="AT107" s="192"/>
      <c r="AY107" s="190" t="s">
        <v>1259</v>
      </c>
      <c r="AZ107" s="190" t="s">
        <v>2004</v>
      </c>
      <c r="BA107" s="190" t="str">
        <f t="shared" ref="BA107:BA121" si="39">AX$3&amp;"_"&amp;AX$11&amp;"_"&amp;AY107</f>
        <v>DSC_PPS_nguL_AVG</v>
      </c>
      <c r="BB107" s="190" t="s">
        <v>2004</v>
      </c>
      <c r="BC107" s="190" t="b">
        <f t="shared" si="27"/>
        <v>1</v>
      </c>
      <c r="BD107" s="190" t="s">
        <v>2004</v>
      </c>
      <c r="BE107" s="190" t="s">
        <v>2004</v>
      </c>
      <c r="BK107" s="190" t="str">
        <f t="shared" si="37"/>
        <v>RE_Pooling_sample_nM_MIN</v>
      </c>
      <c r="BL107" s="190" t="s">
        <v>2005</v>
      </c>
      <c r="BM107" s="190" t="s">
        <v>2005</v>
      </c>
      <c r="BN107" s="199" t="s">
        <v>2006</v>
      </c>
      <c r="BO107" s="190" t="b">
        <f t="shared" si="26"/>
        <v>1</v>
      </c>
      <c r="BP107" s="192" t="s">
        <v>2005</v>
      </c>
      <c r="BQ107" s="190" t="b">
        <f t="shared" si="28"/>
        <v>1</v>
      </c>
    </row>
    <row r="108" spans="3:87" x14ac:dyDescent="0.25">
      <c r="AP108" s="190" t="s">
        <v>1609</v>
      </c>
      <c r="AQ108" s="192" t="s">
        <v>2007</v>
      </c>
      <c r="AR108" s="190" t="str">
        <f t="shared" si="38"/>
        <v>UP_LDCal_adj_ng_CV</v>
      </c>
      <c r="AS108" s="192" t="s">
        <v>2007</v>
      </c>
      <c r="AT108" s="192"/>
      <c r="AY108" s="190" t="s">
        <v>1274</v>
      </c>
      <c r="AZ108" s="190" t="s">
        <v>2008</v>
      </c>
      <c r="BA108" s="190" t="str">
        <f t="shared" si="39"/>
        <v>DSC_PPS_nguL_MIN</v>
      </c>
      <c r="BB108" s="190" t="s">
        <v>2008</v>
      </c>
      <c r="BC108" s="190" t="b">
        <f t="shared" si="27"/>
        <v>1</v>
      </c>
      <c r="BD108" s="190" t="s">
        <v>2008</v>
      </c>
      <c r="BE108" s="190" t="s">
        <v>2008</v>
      </c>
      <c r="BK108" s="190" t="str">
        <f t="shared" si="37"/>
        <v>RE_Pooling_sample_nM_MAX</v>
      </c>
      <c r="BL108" s="190" t="s">
        <v>2009</v>
      </c>
      <c r="BM108" s="190" t="s">
        <v>2009</v>
      </c>
      <c r="BN108" s="199" t="s">
        <v>2010</v>
      </c>
      <c r="BO108" s="190" t="b">
        <f t="shared" si="26"/>
        <v>1</v>
      </c>
      <c r="BP108" s="192" t="s">
        <v>2009</v>
      </c>
      <c r="BQ108" s="190" t="b">
        <f t="shared" si="28"/>
        <v>1</v>
      </c>
    </row>
    <row r="109" spans="3:87" x14ac:dyDescent="0.25">
      <c r="AP109" s="190" t="s">
        <v>530</v>
      </c>
      <c r="AQ109" s="190" t="s">
        <v>2011</v>
      </c>
      <c r="AR109" s="190" t="str">
        <f t="shared" ref="AR109:AR142" si="40">AO$3&amp;"_"&amp;AO$11&amp;"_"&amp;AP109</f>
        <v>UP_LST_Tech</v>
      </c>
      <c r="AS109" s="192" t="s">
        <v>2011</v>
      </c>
      <c r="AT109" s="192"/>
      <c r="AY109" s="190" t="s">
        <v>1289</v>
      </c>
      <c r="AZ109" s="190" t="s">
        <v>2012</v>
      </c>
      <c r="BA109" s="190" t="str">
        <f t="shared" si="39"/>
        <v>DSC_PPS_nguL_MAX</v>
      </c>
      <c r="BB109" s="190" t="s">
        <v>2012</v>
      </c>
      <c r="BC109" s="190" t="b">
        <f t="shared" si="27"/>
        <v>1</v>
      </c>
      <c r="BD109" s="190" t="s">
        <v>2012</v>
      </c>
      <c r="BE109" s="190" t="s">
        <v>2012</v>
      </c>
      <c r="BK109" s="190" t="str">
        <f t="shared" si="37"/>
        <v>RE_Pooling_sample_nM_MEDIAN</v>
      </c>
      <c r="BL109" s="190" t="s">
        <v>2013</v>
      </c>
      <c r="BM109" s="190" t="s">
        <v>2013</v>
      </c>
      <c r="BN109" s="199" t="s">
        <v>2014</v>
      </c>
      <c r="BO109" s="190" t="b">
        <f t="shared" si="26"/>
        <v>1</v>
      </c>
      <c r="BP109" s="192" t="s">
        <v>2013</v>
      </c>
      <c r="BQ109" s="190" t="b">
        <f t="shared" si="28"/>
        <v>1</v>
      </c>
    </row>
    <row r="110" spans="3:87" x14ac:dyDescent="0.25">
      <c r="AP110" s="190" t="s">
        <v>529</v>
      </c>
      <c r="AQ110" s="190" t="str">
        <f>AS110</f>
        <v>Library Sizing TapeStation Date</v>
      </c>
      <c r="AR110" s="190" t="str">
        <f t="shared" si="40"/>
        <v>UP_LST_Date</v>
      </c>
      <c r="AS110" s="192" t="s">
        <v>2015</v>
      </c>
      <c r="AT110" s="192"/>
      <c r="AY110" s="190" t="s">
        <v>1304</v>
      </c>
      <c r="AZ110" s="190" t="s">
        <v>2016</v>
      </c>
      <c r="BA110" s="190" t="str">
        <f t="shared" si="39"/>
        <v>DSC_PPS_nguL_MEDIAN</v>
      </c>
      <c r="BB110" s="190" t="s">
        <v>2016</v>
      </c>
      <c r="BC110" s="190" t="b">
        <f t="shared" si="27"/>
        <v>1</v>
      </c>
      <c r="BD110" s="190" t="s">
        <v>2016</v>
      </c>
      <c r="BE110" s="190" t="s">
        <v>2016</v>
      </c>
      <c r="BK110" s="190" t="str">
        <f t="shared" si="37"/>
        <v>RE_Pooling_sample_nM_CV</v>
      </c>
      <c r="BL110" s="190" t="s">
        <v>2017</v>
      </c>
      <c r="BM110" s="190" t="s">
        <v>2017</v>
      </c>
      <c r="BN110" s="199" t="s">
        <v>2018</v>
      </c>
      <c r="BO110" s="190" t="b">
        <f t="shared" si="26"/>
        <v>1</v>
      </c>
      <c r="BP110" s="192" t="s">
        <v>2017</v>
      </c>
      <c r="BQ110" s="190" t="b">
        <f t="shared" si="28"/>
        <v>1</v>
      </c>
    </row>
    <row r="111" spans="3:87" x14ac:dyDescent="0.25">
      <c r="AP111" s="190" t="s">
        <v>534</v>
      </c>
      <c r="AQ111" s="190" t="str">
        <f>AS111</f>
        <v>Library Sizing TapeStation File</v>
      </c>
      <c r="AR111" s="190" t="str">
        <f t="shared" si="40"/>
        <v>UP_LST_File</v>
      </c>
      <c r="AS111" s="192" t="s">
        <v>2019</v>
      </c>
      <c r="AT111" s="192"/>
      <c r="AY111" s="190" t="s">
        <v>1323</v>
      </c>
      <c r="AZ111" s="190" t="s">
        <v>2020</v>
      </c>
      <c r="BA111" s="190" t="str">
        <f t="shared" si="39"/>
        <v>DSC_PPS_nguL_CV</v>
      </c>
      <c r="BB111" s="190" t="s">
        <v>2020</v>
      </c>
      <c r="BC111" s="190" t="b">
        <f t="shared" si="27"/>
        <v>1</v>
      </c>
      <c r="BD111" s="190" t="s">
        <v>2020</v>
      </c>
      <c r="BE111" s="190" t="s">
        <v>2020</v>
      </c>
      <c r="BK111" s="190" t="str">
        <f t="shared" si="37"/>
        <v>RE_Pooling_sample_pooling_proportion_AVG</v>
      </c>
      <c r="BL111" s="190" t="s">
        <v>2021</v>
      </c>
      <c r="BM111" s="190" t="s">
        <v>2021</v>
      </c>
      <c r="BN111" s="199" t="s">
        <v>2022</v>
      </c>
      <c r="BO111" s="190" t="b">
        <f t="shared" si="26"/>
        <v>1</v>
      </c>
      <c r="BP111" s="192" t="s">
        <v>2021</v>
      </c>
      <c r="BQ111" s="190" t="b">
        <f t="shared" si="28"/>
        <v>1</v>
      </c>
    </row>
    <row r="112" spans="3:87" x14ac:dyDescent="0.25">
      <c r="AP112" s="190" t="s">
        <v>537</v>
      </c>
      <c r="AQ112" s="190" t="s">
        <v>2023</v>
      </c>
      <c r="AR112" s="190" t="str">
        <f t="shared" si="40"/>
        <v>UP_LST_Dilution_factor</v>
      </c>
      <c r="AS112" s="192" t="s">
        <v>2023</v>
      </c>
      <c r="AT112" s="192"/>
      <c r="AY112" s="190" t="s">
        <v>1337</v>
      </c>
      <c r="AZ112" s="190" t="s">
        <v>2024</v>
      </c>
      <c r="BA112" s="190" t="str">
        <f t="shared" si="39"/>
        <v>DSC_PPS_ng_AVG</v>
      </c>
      <c r="BB112" s="190" t="s">
        <v>2024</v>
      </c>
      <c r="BC112" s="190" t="b">
        <f t="shared" si="27"/>
        <v>1</v>
      </c>
      <c r="BD112" s="190" t="s">
        <v>2024</v>
      </c>
      <c r="BE112" s="190" t="s">
        <v>2024</v>
      </c>
      <c r="BK112" s="190" t="str">
        <f t="shared" si="37"/>
        <v>RE_Pooling_sample_pooling_proportion_MIN</v>
      </c>
      <c r="BL112" s="190" t="s">
        <v>2025</v>
      </c>
      <c r="BM112" s="190" t="s">
        <v>2025</v>
      </c>
      <c r="BN112" s="199" t="s">
        <v>2026</v>
      </c>
      <c r="BO112" s="190" t="b">
        <f t="shared" si="26"/>
        <v>1</v>
      </c>
      <c r="BP112" s="192" t="s">
        <v>2025</v>
      </c>
      <c r="BQ112" s="190" t="b">
        <f t="shared" si="28"/>
        <v>1</v>
      </c>
    </row>
    <row r="113" spans="42:69" x14ac:dyDescent="0.25">
      <c r="AP113" s="190" t="s">
        <v>536</v>
      </c>
      <c r="AQ113" s="190" t="s">
        <v>2027</v>
      </c>
      <c r="AR113" s="190" t="str">
        <f t="shared" si="40"/>
        <v>UP_LST_Kit</v>
      </c>
      <c r="AS113" s="192" t="s">
        <v>2027</v>
      </c>
      <c r="AT113" s="192"/>
      <c r="AY113" s="190" t="s">
        <v>1349</v>
      </c>
      <c r="AZ113" s="190" t="s">
        <v>2028</v>
      </c>
      <c r="BA113" s="190" t="str">
        <f t="shared" si="39"/>
        <v>DSC_PPS_ng_MIN</v>
      </c>
      <c r="BB113" s="190" t="s">
        <v>2028</v>
      </c>
      <c r="BC113" s="190" t="b">
        <f t="shared" si="27"/>
        <v>1</v>
      </c>
      <c r="BD113" s="190" t="s">
        <v>2028</v>
      </c>
      <c r="BE113" s="190" t="s">
        <v>2028</v>
      </c>
      <c r="BK113" s="190" t="str">
        <f t="shared" si="37"/>
        <v>RE_Pooling_sample_pooling_proportion_MAX</v>
      </c>
      <c r="BL113" s="190" t="s">
        <v>2029</v>
      </c>
      <c r="BM113" s="190" t="s">
        <v>2029</v>
      </c>
      <c r="BN113" s="199" t="s">
        <v>2030</v>
      </c>
      <c r="BO113" s="190" t="b">
        <f t="shared" si="26"/>
        <v>1</v>
      </c>
      <c r="BP113" s="192" t="s">
        <v>2029</v>
      </c>
      <c r="BQ113" s="190" t="b">
        <f t="shared" si="28"/>
        <v>1</v>
      </c>
    </row>
    <row r="114" spans="42:69" x14ac:dyDescent="0.25">
      <c r="AP114" s="190" t="s">
        <v>535</v>
      </c>
      <c r="AQ114" s="190" t="s">
        <v>2031</v>
      </c>
      <c r="AR114" s="190" t="str">
        <f t="shared" si="40"/>
        <v>UP_LST_Instrument</v>
      </c>
      <c r="AS114" s="192" t="s">
        <v>2031</v>
      </c>
      <c r="AT114" s="192"/>
      <c r="AY114" s="190" t="s">
        <v>1365</v>
      </c>
      <c r="AZ114" s="190" t="s">
        <v>2032</v>
      </c>
      <c r="BA114" s="190" t="str">
        <f t="shared" si="39"/>
        <v>DSC_PPS_ng_MAX</v>
      </c>
      <c r="BB114" s="190" t="s">
        <v>2032</v>
      </c>
      <c r="BC114" s="190" t="b">
        <f t="shared" si="27"/>
        <v>1</v>
      </c>
      <c r="BD114" s="190" t="s">
        <v>2032</v>
      </c>
      <c r="BE114" s="190" t="s">
        <v>2032</v>
      </c>
      <c r="BK114" s="190" t="str">
        <f t="shared" si="37"/>
        <v>RE_Pooling_sample_pooling_proportion_MEDIAN</v>
      </c>
      <c r="BL114" s="190" t="s">
        <v>2033</v>
      </c>
      <c r="BM114" s="190" t="s">
        <v>2033</v>
      </c>
      <c r="BN114" s="199" t="s">
        <v>2034</v>
      </c>
      <c r="BO114" s="190" t="b">
        <f t="shared" si="26"/>
        <v>1</v>
      </c>
      <c r="BP114" s="192" t="s">
        <v>2033</v>
      </c>
      <c r="BQ114" s="190" t="b">
        <f t="shared" si="28"/>
        <v>1</v>
      </c>
    </row>
    <row r="115" spans="42:69" x14ac:dyDescent="0.25">
      <c r="AP115" s="190" t="s">
        <v>1043</v>
      </c>
      <c r="AQ115" s="190" t="s">
        <v>2035</v>
      </c>
      <c r="AR115" s="190" t="str">
        <f t="shared" si="40"/>
        <v>UP_LST_From_bp</v>
      </c>
      <c r="AS115" s="192" t="s">
        <v>2035</v>
      </c>
      <c r="AT115" s="192"/>
      <c r="AY115" s="190" t="s">
        <v>1379</v>
      </c>
      <c r="AZ115" s="190" t="s">
        <v>2036</v>
      </c>
      <c r="BA115" s="190" t="str">
        <f t="shared" si="39"/>
        <v>DSC_PPS_ng_MEDIAN</v>
      </c>
      <c r="BB115" s="190" t="s">
        <v>2036</v>
      </c>
      <c r="BC115" s="190" t="b">
        <f t="shared" si="27"/>
        <v>1</v>
      </c>
      <c r="BD115" s="190" t="s">
        <v>2036</v>
      </c>
      <c r="BE115" s="190" t="s">
        <v>2036</v>
      </c>
      <c r="BK115" s="190" t="str">
        <f t="shared" si="37"/>
        <v>RE_Pooling_sample_pooling_proportion_CV</v>
      </c>
      <c r="BL115" s="190" t="s">
        <v>2037</v>
      </c>
      <c r="BM115" s="190" t="s">
        <v>2037</v>
      </c>
      <c r="BN115" s="199" t="s">
        <v>2038</v>
      </c>
      <c r="BO115" s="190" t="b">
        <f t="shared" si="26"/>
        <v>1</v>
      </c>
      <c r="BP115" s="192" t="s">
        <v>2037</v>
      </c>
      <c r="BQ115" s="190" t="b">
        <f t="shared" si="28"/>
        <v>1</v>
      </c>
    </row>
    <row r="116" spans="42:69" x14ac:dyDescent="0.25">
      <c r="AP116" s="190" t="s">
        <v>1065</v>
      </c>
      <c r="AQ116" s="190" t="s">
        <v>2039</v>
      </c>
      <c r="AR116" s="190" t="str">
        <f t="shared" si="40"/>
        <v>UP_LST_To_bp</v>
      </c>
      <c r="AS116" s="192" t="s">
        <v>2039</v>
      </c>
      <c r="AT116" s="192"/>
      <c r="AY116" s="190" t="s">
        <v>1393</v>
      </c>
      <c r="AZ116" s="190" t="s">
        <v>2040</v>
      </c>
      <c r="BA116" s="190" t="str">
        <f t="shared" si="39"/>
        <v>DSC_PPS_ng_CV</v>
      </c>
      <c r="BB116" s="190" t="s">
        <v>2040</v>
      </c>
      <c r="BC116" s="190" t="b">
        <f t="shared" si="27"/>
        <v>1</v>
      </c>
      <c r="BD116" s="190" t="s">
        <v>2040</v>
      </c>
      <c r="BE116" s="190" t="s">
        <v>2040</v>
      </c>
      <c r="BK116" s="190" t="str">
        <f t="shared" si="37"/>
        <v>RE_Pooling_sample_fmoles_added_AVG</v>
      </c>
      <c r="BL116" s="190" t="s">
        <v>2041</v>
      </c>
      <c r="BM116" s="190" t="s">
        <v>2041</v>
      </c>
      <c r="BN116" s="199" t="s">
        <v>2042</v>
      </c>
      <c r="BO116" s="190" t="b">
        <f t="shared" si="26"/>
        <v>1</v>
      </c>
      <c r="BP116" s="192" t="s">
        <v>2041</v>
      </c>
      <c r="BQ116" s="190" t="b">
        <f t="shared" si="28"/>
        <v>1</v>
      </c>
    </row>
    <row r="117" spans="42:69" x14ac:dyDescent="0.25">
      <c r="AP117" s="190" t="s">
        <v>2043</v>
      </c>
      <c r="AQ117" s="190" t="s">
        <v>2044</v>
      </c>
      <c r="AR117" s="190" t="str">
        <f t="shared" si="40"/>
        <v>UP_LST_Average_Size_bp_AVG</v>
      </c>
      <c r="AS117" s="192" t="s">
        <v>2044</v>
      </c>
      <c r="AT117" s="192"/>
      <c r="AY117" s="190" t="s">
        <v>2045</v>
      </c>
      <c r="AZ117" s="190" t="s">
        <v>2046</v>
      </c>
      <c r="BA117" s="190" t="str">
        <f t="shared" si="39"/>
        <v>DSC_PPS_uL_remaining_AVG</v>
      </c>
      <c r="BB117" s="190" t="s">
        <v>2046</v>
      </c>
      <c r="BC117" s="190" t="b">
        <f t="shared" si="27"/>
        <v>1</v>
      </c>
      <c r="BD117" s="190" t="s">
        <v>2046</v>
      </c>
      <c r="BE117" s="190" t="s">
        <v>2046</v>
      </c>
      <c r="BK117" s="190" t="str">
        <f t="shared" si="37"/>
        <v>RE_Pooling_sample_fmoles_added_MIN</v>
      </c>
      <c r="BL117" s="190" t="s">
        <v>2047</v>
      </c>
      <c r="BM117" s="190" t="s">
        <v>2047</v>
      </c>
      <c r="BN117" s="199" t="s">
        <v>2048</v>
      </c>
      <c r="BO117" s="190" t="b">
        <f t="shared" si="26"/>
        <v>1</v>
      </c>
      <c r="BP117" s="192" t="s">
        <v>2047</v>
      </c>
      <c r="BQ117" s="190" t="b">
        <f t="shared" si="28"/>
        <v>1</v>
      </c>
    </row>
    <row r="118" spans="42:69" x14ac:dyDescent="0.25">
      <c r="AP118" s="190" t="s">
        <v>2049</v>
      </c>
      <c r="AQ118" s="190" t="s">
        <v>2050</v>
      </c>
      <c r="AR118" s="190" t="str">
        <f t="shared" si="40"/>
        <v>UP_LST_Average_Size_bp_MIN</v>
      </c>
      <c r="AS118" s="192" t="s">
        <v>2050</v>
      </c>
      <c r="AT118" s="192"/>
      <c r="AY118" s="190" t="s">
        <v>2051</v>
      </c>
      <c r="AZ118" s="190" t="s">
        <v>2052</v>
      </c>
      <c r="BA118" s="190" t="str">
        <f t="shared" si="39"/>
        <v>DSC_PPS_uL_remaining_MIN</v>
      </c>
      <c r="BB118" s="190" t="s">
        <v>2052</v>
      </c>
      <c r="BC118" s="190" t="b">
        <f t="shared" si="27"/>
        <v>1</v>
      </c>
      <c r="BD118" s="190" t="s">
        <v>2052</v>
      </c>
      <c r="BE118" s="190" t="s">
        <v>2052</v>
      </c>
      <c r="BK118" s="190" t="str">
        <f t="shared" si="37"/>
        <v>RE_Pooling_sample_fmoles_added_MAX</v>
      </c>
      <c r="BL118" s="190" t="s">
        <v>2053</v>
      </c>
      <c r="BM118" s="190" t="s">
        <v>2053</v>
      </c>
      <c r="BN118" s="199" t="s">
        <v>2054</v>
      </c>
      <c r="BO118" s="190" t="b">
        <f t="shared" si="26"/>
        <v>1</v>
      </c>
      <c r="BP118" s="192" t="s">
        <v>2053</v>
      </c>
      <c r="BQ118" s="190" t="b">
        <f t="shared" si="28"/>
        <v>1</v>
      </c>
    </row>
    <row r="119" spans="42:69" x14ac:dyDescent="0.25">
      <c r="AP119" s="190" t="s">
        <v>2055</v>
      </c>
      <c r="AQ119" s="190" t="s">
        <v>2056</v>
      </c>
      <c r="AR119" s="190" t="str">
        <f t="shared" si="40"/>
        <v>UP_LST_Average_Size_bp_MAX</v>
      </c>
      <c r="AS119" s="192" t="s">
        <v>2056</v>
      </c>
      <c r="AT119" s="192"/>
      <c r="AY119" s="190" t="s">
        <v>2057</v>
      </c>
      <c r="AZ119" s="190" t="s">
        <v>2058</v>
      </c>
      <c r="BA119" s="190" t="str">
        <f t="shared" si="39"/>
        <v>DSC_PPS_uL_remaining_MAX</v>
      </c>
      <c r="BB119" s="190" t="s">
        <v>2058</v>
      </c>
      <c r="BC119" s="190" t="b">
        <f t="shared" si="27"/>
        <v>1</v>
      </c>
      <c r="BD119" s="190" t="s">
        <v>2058</v>
      </c>
      <c r="BE119" s="190" t="s">
        <v>2058</v>
      </c>
      <c r="BK119" s="190" t="str">
        <f t="shared" si="37"/>
        <v>RE_Pooling_sample_fmoles_added_MEDIAN</v>
      </c>
      <c r="BL119" s="190" t="s">
        <v>2059</v>
      </c>
      <c r="BM119" s="190" t="s">
        <v>2059</v>
      </c>
      <c r="BN119" s="199" t="s">
        <v>2060</v>
      </c>
      <c r="BO119" s="190" t="b">
        <f t="shared" si="26"/>
        <v>1</v>
      </c>
      <c r="BP119" s="192" t="s">
        <v>2059</v>
      </c>
      <c r="BQ119" s="190" t="b">
        <f t="shared" si="28"/>
        <v>1</v>
      </c>
    </row>
    <row r="120" spans="42:69" x14ac:dyDescent="0.25">
      <c r="AP120" s="190" t="s">
        <v>2061</v>
      </c>
      <c r="AQ120" s="190" t="s">
        <v>2062</v>
      </c>
      <c r="AR120" s="190" t="str">
        <f t="shared" si="40"/>
        <v>UP_LST_Average_Size_bp_MEDIAN</v>
      </c>
      <c r="AS120" s="192" t="s">
        <v>2062</v>
      </c>
      <c r="AT120" s="192"/>
      <c r="AY120" s="190" t="s">
        <v>2063</v>
      </c>
      <c r="AZ120" s="190" t="s">
        <v>2064</v>
      </c>
      <c r="BA120" s="190" t="str">
        <f t="shared" si="39"/>
        <v>DSC_PPS_uL_remaining_MEDIAN</v>
      </c>
      <c r="BB120" s="190" t="s">
        <v>2064</v>
      </c>
      <c r="BC120" s="190" t="b">
        <f t="shared" si="27"/>
        <v>1</v>
      </c>
      <c r="BD120" s="190" t="s">
        <v>2064</v>
      </c>
      <c r="BE120" s="190" t="s">
        <v>2064</v>
      </c>
      <c r="BK120" s="190" t="str">
        <f t="shared" si="37"/>
        <v>RE_Pooling_sample_fmoles_added_CV</v>
      </c>
      <c r="BL120" s="190" t="s">
        <v>2065</v>
      </c>
      <c r="BM120" s="190" t="s">
        <v>2065</v>
      </c>
      <c r="BN120" s="199" t="s">
        <v>2066</v>
      </c>
      <c r="BO120" s="190" t="b">
        <f t="shared" si="26"/>
        <v>1</v>
      </c>
      <c r="BP120" s="192" t="s">
        <v>2065</v>
      </c>
      <c r="BQ120" s="190" t="b">
        <f t="shared" si="28"/>
        <v>1</v>
      </c>
    </row>
    <row r="121" spans="42:69" x14ac:dyDescent="0.25">
      <c r="AP121" s="190" t="s">
        <v>2067</v>
      </c>
      <c r="AQ121" s="190" t="s">
        <v>2068</v>
      </c>
      <c r="AR121" s="190" t="str">
        <f t="shared" si="40"/>
        <v>UP_LST_Average_Size_bp_CV</v>
      </c>
      <c r="AS121" s="192" t="s">
        <v>2068</v>
      </c>
      <c r="AT121" s="192"/>
      <c r="AY121" s="190" t="s">
        <v>2069</v>
      </c>
      <c r="AZ121" s="190" t="s">
        <v>2070</v>
      </c>
      <c r="BA121" s="190" t="str">
        <f t="shared" si="39"/>
        <v>DSC_PPS_uL_remaining_CV</v>
      </c>
      <c r="BB121" s="190" t="s">
        <v>2070</v>
      </c>
      <c r="BC121" s="190" t="b">
        <f t="shared" si="27"/>
        <v>1</v>
      </c>
      <c r="BD121" s="190" t="s">
        <v>2070</v>
      </c>
      <c r="BE121" s="190" t="s">
        <v>2070</v>
      </c>
      <c r="BK121" s="190" t="str">
        <f t="shared" si="37"/>
        <v>RE_Pooling_sample_number_clusters_required_AVG</v>
      </c>
      <c r="BL121" s="190" t="s">
        <v>2071</v>
      </c>
      <c r="BM121" s="190" t="s">
        <v>2071</v>
      </c>
      <c r="BN121" s="199" t="s">
        <v>2072</v>
      </c>
      <c r="BO121" s="190" t="b">
        <f t="shared" si="26"/>
        <v>1</v>
      </c>
      <c r="BP121" s="192" t="s">
        <v>2071</v>
      </c>
      <c r="BQ121" s="190" t="b">
        <f t="shared" si="28"/>
        <v>1</v>
      </c>
    </row>
    <row r="122" spans="42:69" x14ac:dyDescent="0.25">
      <c r="AP122" s="190" t="s">
        <v>2073</v>
      </c>
      <c r="AQ122" s="190" t="s">
        <v>2074</v>
      </c>
      <c r="AR122" s="190" t="str">
        <f t="shared" si="40"/>
        <v>UP_LST_Conc_pguL_AVG</v>
      </c>
      <c r="AS122" s="192" t="s">
        <v>2074</v>
      </c>
      <c r="AT122" s="192"/>
      <c r="AY122" s="190" t="s">
        <v>530</v>
      </c>
      <c r="AZ122" s="190" t="s">
        <v>2075</v>
      </c>
      <c r="BA122" s="190" t="str">
        <f t="shared" ref="BA122:BA148" si="41">AX$3&amp;"_"&amp;AX$12&amp;"_"&amp;AY122</f>
        <v>DSC_LP_Tech</v>
      </c>
      <c r="BB122" s="190" t="s">
        <v>2075</v>
      </c>
      <c r="BC122" s="190" t="b">
        <f t="shared" si="27"/>
        <v>1</v>
      </c>
      <c r="BD122" s="190" t="s">
        <v>2075</v>
      </c>
      <c r="BE122" s="190" t="s">
        <v>2075</v>
      </c>
      <c r="BK122" s="190" t="str">
        <f t="shared" si="37"/>
        <v>RE_Pooling_sample_number_clusters_required_MIN</v>
      </c>
      <c r="BL122" s="190" t="s">
        <v>2076</v>
      </c>
      <c r="BM122" s="190" t="s">
        <v>2076</v>
      </c>
      <c r="BN122" s="199" t="s">
        <v>2077</v>
      </c>
      <c r="BO122" s="190" t="b">
        <f t="shared" si="26"/>
        <v>1</v>
      </c>
      <c r="BP122" s="192" t="s">
        <v>2076</v>
      </c>
      <c r="BQ122" s="190" t="b">
        <f t="shared" si="28"/>
        <v>1</v>
      </c>
    </row>
    <row r="123" spans="42:69" x14ac:dyDescent="0.25">
      <c r="AP123" s="190" t="s">
        <v>2078</v>
      </c>
      <c r="AQ123" s="190" t="s">
        <v>2079</v>
      </c>
      <c r="AR123" s="190" t="str">
        <f t="shared" si="40"/>
        <v>UP_LST_Conc_pguL_MIN</v>
      </c>
      <c r="AS123" s="192" t="s">
        <v>2079</v>
      </c>
      <c r="AT123" s="192"/>
      <c r="AY123" s="190" t="s">
        <v>529</v>
      </c>
      <c r="AZ123" s="190" t="s">
        <v>2080</v>
      </c>
      <c r="BA123" s="190" t="str">
        <f t="shared" si="41"/>
        <v>DSC_LP_Date</v>
      </c>
      <c r="BB123" s="190" t="s">
        <v>2080</v>
      </c>
      <c r="BC123" s="190" t="b">
        <f t="shared" si="27"/>
        <v>1</v>
      </c>
      <c r="BD123" s="190" t="s">
        <v>2080</v>
      </c>
      <c r="BE123" s="190" t="s">
        <v>2080</v>
      </c>
      <c r="BK123" s="190" t="str">
        <f t="shared" si="37"/>
        <v>RE_Pooling_sample_number_clusters_required_MAX</v>
      </c>
      <c r="BL123" s="190" t="s">
        <v>2081</v>
      </c>
      <c r="BM123" s="190" t="s">
        <v>2081</v>
      </c>
      <c r="BN123" s="199" t="s">
        <v>2082</v>
      </c>
      <c r="BO123" s="190" t="b">
        <f t="shared" si="26"/>
        <v>1</v>
      </c>
      <c r="BP123" s="192" t="s">
        <v>2081</v>
      </c>
      <c r="BQ123" s="190" t="b">
        <f t="shared" si="28"/>
        <v>1</v>
      </c>
    </row>
    <row r="124" spans="42:69" x14ac:dyDescent="0.25">
      <c r="AP124" s="190" t="s">
        <v>2083</v>
      </c>
      <c r="AQ124" s="190" t="s">
        <v>2084</v>
      </c>
      <c r="AR124" s="190" t="str">
        <f t="shared" si="40"/>
        <v>UP_LST_Conc_pguL_MAX</v>
      </c>
      <c r="AS124" s="192" t="s">
        <v>2084</v>
      </c>
      <c r="AT124" s="192"/>
      <c r="AY124" s="190" t="s">
        <v>556</v>
      </c>
      <c r="AZ124" s="190" t="s">
        <v>2085</v>
      </c>
      <c r="BA124" s="190" t="str">
        <f t="shared" si="41"/>
        <v>DSC_LP_Kit_name</v>
      </c>
      <c r="BB124" s="190" t="s">
        <v>2085</v>
      </c>
      <c r="BC124" s="190" t="b">
        <f t="shared" si="27"/>
        <v>1</v>
      </c>
      <c r="BD124" s="190" t="s">
        <v>2085</v>
      </c>
      <c r="BE124" s="190" t="s">
        <v>2085</v>
      </c>
      <c r="BK124" s="190" t="str">
        <f t="shared" si="37"/>
        <v>RE_Pooling_sample_number_clusters_required_MEDIAN</v>
      </c>
      <c r="BL124" s="190" t="s">
        <v>2086</v>
      </c>
      <c r="BM124" s="190" t="s">
        <v>2086</v>
      </c>
      <c r="BN124" s="199" t="s">
        <v>2087</v>
      </c>
      <c r="BO124" s="190" t="b">
        <f t="shared" si="26"/>
        <v>1</v>
      </c>
      <c r="BP124" s="192" t="s">
        <v>2086</v>
      </c>
      <c r="BQ124" s="190" t="b">
        <f t="shared" si="28"/>
        <v>1</v>
      </c>
    </row>
    <row r="125" spans="42:69" x14ac:dyDescent="0.25">
      <c r="AP125" s="190" t="s">
        <v>2088</v>
      </c>
      <c r="AQ125" s="190" t="s">
        <v>2089</v>
      </c>
      <c r="AR125" s="190" t="str">
        <f t="shared" si="40"/>
        <v>UP_LST_Conc_pguL_MEDIAN</v>
      </c>
      <c r="AS125" s="192" t="s">
        <v>2089</v>
      </c>
      <c r="AT125" s="192"/>
      <c r="AY125" s="190" t="s">
        <v>557</v>
      </c>
      <c r="AZ125" s="190" t="s">
        <v>2090</v>
      </c>
      <c r="BA125" s="190" t="str">
        <f t="shared" si="41"/>
        <v>DSC_LP_Kit_lot</v>
      </c>
      <c r="BB125" s="190" t="s">
        <v>2090</v>
      </c>
      <c r="BC125" s="190" t="b">
        <f t="shared" si="27"/>
        <v>1</v>
      </c>
      <c r="BD125" s="190" t="s">
        <v>2090</v>
      </c>
      <c r="BE125" s="190" t="s">
        <v>2090</v>
      </c>
      <c r="BK125" s="190" t="str">
        <f t="shared" si="37"/>
        <v>RE_Pooling_sample_number_clusters_required_CV</v>
      </c>
      <c r="BL125" s="190" t="s">
        <v>2091</v>
      </c>
      <c r="BM125" s="190" t="s">
        <v>2091</v>
      </c>
      <c r="BN125" s="199" t="s">
        <v>2092</v>
      </c>
      <c r="BO125" s="190" t="b">
        <f t="shared" si="26"/>
        <v>1</v>
      </c>
      <c r="BP125" s="192" t="s">
        <v>2091</v>
      </c>
      <c r="BQ125" s="190" t="b">
        <f t="shared" si="28"/>
        <v>1</v>
      </c>
    </row>
    <row r="126" spans="42:69" x14ac:dyDescent="0.25">
      <c r="AP126" s="190" t="s">
        <v>2093</v>
      </c>
      <c r="AQ126" s="190" t="s">
        <v>2094</v>
      </c>
      <c r="AR126" s="190" t="str">
        <f t="shared" si="40"/>
        <v>UP_LST_Conc_pguL_CV</v>
      </c>
      <c r="AS126" s="192" t="s">
        <v>2094</v>
      </c>
      <c r="AT126" s="192"/>
      <c r="AY126" s="190" t="s">
        <v>558</v>
      </c>
      <c r="AZ126" s="190" t="s">
        <v>2095</v>
      </c>
      <c r="BA126" s="190" t="str">
        <f t="shared" si="41"/>
        <v>DSC_LP_Protocol_version</v>
      </c>
      <c r="BB126" s="190" t="s">
        <v>2095</v>
      </c>
      <c r="BC126" s="190" t="b">
        <f t="shared" si="27"/>
        <v>1</v>
      </c>
      <c r="BD126" s="190" t="s">
        <v>2095</v>
      </c>
      <c r="BE126" s="190" t="s">
        <v>2095</v>
      </c>
      <c r="BK126" s="190" t="str">
        <f t="shared" si="37"/>
        <v>RE_Pooling_Dilution_Tech</v>
      </c>
      <c r="BL126" s="190" t="s">
        <v>2096</v>
      </c>
      <c r="BM126" s="190" t="s">
        <v>2096</v>
      </c>
      <c r="BN126" s="190" t="s">
        <v>2097</v>
      </c>
      <c r="BO126" s="190" t="b">
        <f t="shared" si="26"/>
        <v>1</v>
      </c>
      <c r="BP126" s="192" t="s">
        <v>2096</v>
      </c>
      <c r="BQ126" s="190" t="b">
        <f t="shared" si="28"/>
        <v>1</v>
      </c>
    </row>
    <row r="127" spans="42:69" x14ac:dyDescent="0.25">
      <c r="AP127" s="190" t="s">
        <v>2098</v>
      </c>
      <c r="AQ127" s="190" t="s">
        <v>2099</v>
      </c>
      <c r="AR127" s="190" t="str">
        <f t="shared" si="40"/>
        <v>UP_LST_Region_Molarity_pmolL_AVG</v>
      </c>
      <c r="AS127" s="192" t="s">
        <v>2099</v>
      </c>
      <c r="AT127" s="192"/>
      <c r="AY127" s="190" t="s">
        <v>559</v>
      </c>
      <c r="AZ127" s="190" t="s">
        <v>2100</v>
      </c>
      <c r="BA127" s="190" t="str">
        <f t="shared" si="41"/>
        <v>DSC_LP_Input_dilution_factor</v>
      </c>
      <c r="BB127" s="190" t="s">
        <v>2100</v>
      </c>
      <c r="BC127" s="190" t="b">
        <f t="shared" si="27"/>
        <v>1</v>
      </c>
      <c r="BD127" s="190" t="s">
        <v>2100</v>
      </c>
      <c r="BE127" s="190" t="s">
        <v>2100</v>
      </c>
      <c r="BK127" s="190" t="str">
        <f t="shared" si="37"/>
        <v>RE_Pooling_Dilution_Date</v>
      </c>
      <c r="BL127" s="190" t="s">
        <v>2101</v>
      </c>
      <c r="BM127" s="190" t="s">
        <v>2101</v>
      </c>
      <c r="BN127" s="190" t="s">
        <v>2102</v>
      </c>
      <c r="BO127" s="190" t="b">
        <f t="shared" si="26"/>
        <v>1</v>
      </c>
      <c r="BP127" s="192" t="s">
        <v>2101</v>
      </c>
      <c r="BQ127" s="190" t="b">
        <f t="shared" si="28"/>
        <v>1</v>
      </c>
    </row>
    <row r="128" spans="42:69" x14ac:dyDescent="0.25">
      <c r="AP128" s="190" t="s">
        <v>2103</v>
      </c>
      <c r="AQ128" s="190" t="s">
        <v>2104</v>
      </c>
      <c r="AR128" s="190" t="str">
        <f t="shared" si="40"/>
        <v>UP_LST_Region_Molarity_pmolL_MIN</v>
      </c>
      <c r="AS128" s="192" t="s">
        <v>2104</v>
      </c>
      <c r="AT128" s="192"/>
      <c r="AY128" s="190" t="s">
        <v>2105</v>
      </c>
      <c r="AZ128" s="190" t="s">
        <v>2106</v>
      </c>
      <c r="BA128" s="190" t="str">
        <f t="shared" si="41"/>
        <v>DSC_LP_Fragmentation_time_temp</v>
      </c>
      <c r="BB128" s="190" t="s">
        <v>2106</v>
      </c>
      <c r="BC128" s="190" t="b">
        <f t="shared" si="27"/>
        <v>1</v>
      </c>
      <c r="BD128" s="190" t="s">
        <v>2106</v>
      </c>
      <c r="BE128" s="190" t="s">
        <v>2106</v>
      </c>
      <c r="BK128" s="190" t="str">
        <f t="shared" si="37"/>
        <v>RE_Pooling_Dilution_PoolID</v>
      </c>
      <c r="BL128" s="190" t="s">
        <v>2107</v>
      </c>
      <c r="BM128" s="190" t="s">
        <v>2107</v>
      </c>
      <c r="BN128" s="190" t="s">
        <v>2108</v>
      </c>
      <c r="BO128" s="190" t="b">
        <f t="shared" si="26"/>
        <v>1</v>
      </c>
      <c r="BP128" s="192" t="s">
        <v>2107</v>
      </c>
      <c r="BQ128" s="190" t="b">
        <f t="shared" si="28"/>
        <v>1</v>
      </c>
    </row>
    <row r="129" spans="42:69" x14ac:dyDescent="0.25">
      <c r="AP129" s="190" t="s">
        <v>2109</v>
      </c>
      <c r="AQ129" s="190" t="s">
        <v>2110</v>
      </c>
      <c r="AR129" s="190" t="str">
        <f t="shared" si="40"/>
        <v>UP_LST_Region_Molarity_pmolL_MAX</v>
      </c>
      <c r="AS129" s="192" t="s">
        <v>2110</v>
      </c>
      <c r="AT129" s="192"/>
      <c r="AY129" s="190" t="s">
        <v>2111</v>
      </c>
      <c r="AZ129" s="190" t="s">
        <v>2112</v>
      </c>
      <c r="BA129" s="190" t="str">
        <f t="shared" si="41"/>
        <v>DSC_LP_FSS_notes</v>
      </c>
      <c r="BB129" s="190" t="s">
        <v>2112</v>
      </c>
      <c r="BC129" s="190" t="b">
        <f t="shared" si="27"/>
        <v>1</v>
      </c>
      <c r="BD129" s="190" t="s">
        <v>2112</v>
      </c>
      <c r="BE129" s="190" t="s">
        <v>2112</v>
      </c>
      <c r="BK129" s="190" t="str">
        <f t="shared" si="37"/>
        <v>RE_Pooling_Dilution_Dilution_factor</v>
      </c>
      <c r="BL129" s="190" t="s">
        <v>2113</v>
      </c>
      <c r="BM129" s="190" t="s">
        <v>2113</v>
      </c>
      <c r="BN129" s="190" t="s">
        <v>2114</v>
      </c>
      <c r="BO129" s="190" t="b">
        <f t="shared" si="26"/>
        <v>1</v>
      </c>
      <c r="BP129" s="192" t="s">
        <v>2113</v>
      </c>
      <c r="BQ129" s="190" t="b">
        <f t="shared" si="28"/>
        <v>1</v>
      </c>
    </row>
    <row r="130" spans="42:69" x14ac:dyDescent="0.25">
      <c r="AP130" s="190" t="s">
        <v>2115</v>
      </c>
      <c r="AQ130" s="190" t="s">
        <v>2116</v>
      </c>
      <c r="AR130" s="190" t="str">
        <f t="shared" si="40"/>
        <v>UP_LST_Region_Molarity_pmolL_MEDIAN</v>
      </c>
      <c r="AS130" s="192" t="s">
        <v>2116</v>
      </c>
      <c r="AT130" s="192"/>
      <c r="AY130" s="190" t="s">
        <v>2117</v>
      </c>
      <c r="AZ130" s="190" t="s">
        <v>2118</v>
      </c>
      <c r="BA130" s="190" t="str">
        <f t="shared" si="41"/>
        <v>DSC_LP_1st_bead_ratio</v>
      </c>
      <c r="BB130" s="190" t="s">
        <v>2118</v>
      </c>
      <c r="BC130" s="190" t="b">
        <f t="shared" si="27"/>
        <v>1</v>
      </c>
      <c r="BD130" s="190" t="s">
        <v>2118</v>
      </c>
      <c r="BE130" s="190" t="s">
        <v>2118</v>
      </c>
      <c r="BK130" s="190" t="str">
        <f t="shared" si="37"/>
        <v>RE_Pooling_Dilution_TS_uL_added</v>
      </c>
      <c r="BL130" s="190" t="s">
        <v>2119</v>
      </c>
      <c r="BM130" s="190" t="s">
        <v>2119</v>
      </c>
      <c r="BN130" s="190" t="s">
        <v>2120</v>
      </c>
      <c r="BO130" s="190" t="b">
        <f t="shared" si="26"/>
        <v>1</v>
      </c>
      <c r="BP130" s="192" t="s">
        <v>2119</v>
      </c>
      <c r="BQ130" s="190" t="b">
        <f t="shared" si="28"/>
        <v>1</v>
      </c>
    </row>
    <row r="131" spans="42:69" x14ac:dyDescent="0.25">
      <c r="AP131" s="190" t="s">
        <v>2121</v>
      </c>
      <c r="AQ131" s="190" t="s">
        <v>2122</v>
      </c>
      <c r="AR131" s="190" t="str">
        <f t="shared" si="40"/>
        <v>UP_LST_Region_Molarity_pmolL_CV</v>
      </c>
      <c r="AS131" s="192" t="s">
        <v>2122</v>
      </c>
      <c r="AT131" s="192"/>
      <c r="AY131" s="190" t="s">
        <v>2123</v>
      </c>
      <c r="AZ131" s="190" t="s">
        <v>2124</v>
      </c>
      <c r="BA131" s="190" t="str">
        <f t="shared" si="41"/>
        <v>DSC_LP_2nd_bead_ratio</v>
      </c>
      <c r="BB131" s="190" t="s">
        <v>2124</v>
      </c>
      <c r="BC131" s="190" t="b">
        <f t="shared" si="27"/>
        <v>1</v>
      </c>
      <c r="BD131" s="190" t="s">
        <v>2124</v>
      </c>
      <c r="BE131" s="190" t="s">
        <v>2124</v>
      </c>
      <c r="BK131" s="190" t="str">
        <f t="shared" si="37"/>
        <v>RE_Pooling_Dilution_Water_uL_added</v>
      </c>
      <c r="BL131" s="190" t="s">
        <v>2125</v>
      </c>
      <c r="BM131" s="190" t="s">
        <v>2125</v>
      </c>
      <c r="BN131" s="190" t="s">
        <v>2126</v>
      </c>
      <c r="BO131" s="190" t="b">
        <f t="shared" ref="BO131:BO135" si="42">BM131=BL131</f>
        <v>1</v>
      </c>
      <c r="BP131" s="192" t="s">
        <v>2125</v>
      </c>
      <c r="BQ131" s="190" t="b">
        <f t="shared" si="28"/>
        <v>1</v>
      </c>
    </row>
    <row r="132" spans="42:69" x14ac:dyDescent="0.25">
      <c r="AP132" s="190" t="s">
        <v>2127</v>
      </c>
      <c r="AQ132" s="190" t="s">
        <v>2128</v>
      </c>
      <c r="AR132" s="190" t="str">
        <f t="shared" si="40"/>
        <v>UP_LST_Percent_of_Total_AVG</v>
      </c>
      <c r="AS132" s="192" t="s">
        <v>2128</v>
      </c>
      <c r="AT132" s="192"/>
      <c r="AY132" s="190" t="s">
        <v>568</v>
      </c>
      <c r="AZ132" s="190" t="s">
        <v>2129</v>
      </c>
      <c r="BA132" s="190" t="str">
        <f t="shared" si="41"/>
        <v>DSC_LP_PCR_cycles</v>
      </c>
      <c r="BB132" s="190" t="s">
        <v>2129</v>
      </c>
      <c r="BC132" s="190" t="b">
        <f t="shared" ref="BC132:BC195" si="43">BE132=BB132</f>
        <v>1</v>
      </c>
      <c r="BD132" s="190" t="s">
        <v>2129</v>
      </c>
      <c r="BE132" s="190" t="s">
        <v>2129</v>
      </c>
      <c r="BK132" s="190" t="str">
        <f t="shared" si="37"/>
        <v>RE_Pooling_Dilution_Notes</v>
      </c>
      <c r="BL132" s="190" t="s">
        <v>2130</v>
      </c>
      <c r="BM132" s="190" t="s">
        <v>2130</v>
      </c>
      <c r="BN132" s="190" t="s">
        <v>2131</v>
      </c>
      <c r="BO132" s="190" t="b">
        <f t="shared" si="42"/>
        <v>1</v>
      </c>
      <c r="BP132" s="192" t="s">
        <v>2130</v>
      </c>
      <c r="BQ132" s="190" t="b">
        <f t="shared" si="28"/>
        <v>1</v>
      </c>
    </row>
    <row r="133" spans="42:69" x14ac:dyDescent="0.25">
      <c r="AP133" s="190" t="s">
        <v>2132</v>
      </c>
      <c r="AQ133" s="190" t="s">
        <v>2133</v>
      </c>
      <c r="AR133" s="190" t="str">
        <f t="shared" si="40"/>
        <v>UP_LST_Percent_of_Total_MIN</v>
      </c>
      <c r="AS133" s="192" t="s">
        <v>2133</v>
      </c>
      <c r="AT133" s="192"/>
      <c r="AY133" s="190" t="s">
        <v>569</v>
      </c>
      <c r="AZ133" s="190" t="s">
        <v>2134</v>
      </c>
      <c r="BA133" s="190" t="str">
        <f t="shared" si="41"/>
        <v>DSC_LP_Index_type</v>
      </c>
      <c r="BB133" s="190" t="s">
        <v>2134</v>
      </c>
      <c r="BC133" s="190" t="b">
        <f t="shared" si="43"/>
        <v>1</v>
      </c>
      <c r="BD133" s="190" t="s">
        <v>2134</v>
      </c>
      <c r="BE133" s="190" t="s">
        <v>2134</v>
      </c>
      <c r="BK133" s="190" t="str">
        <f t="shared" si="37"/>
        <v>RE_Pooling_Dilution_Bead_ratio</v>
      </c>
      <c r="BL133" s="190" t="s">
        <v>2135</v>
      </c>
      <c r="BM133" s="190" t="s">
        <v>2135</v>
      </c>
      <c r="BN133" s="190" t="s">
        <v>2136</v>
      </c>
      <c r="BO133" s="190" t="b">
        <f t="shared" si="42"/>
        <v>1</v>
      </c>
      <c r="BP133" s="192" t="s">
        <v>2135</v>
      </c>
      <c r="BQ133" s="190" t="b">
        <f t="shared" ref="BQ133:BQ135" si="44">BL133=BP133</f>
        <v>1</v>
      </c>
    </row>
    <row r="134" spans="42:69" x14ac:dyDescent="0.25">
      <c r="AP134" s="190" t="s">
        <v>2137</v>
      </c>
      <c r="AQ134" s="190" t="s">
        <v>2138</v>
      </c>
      <c r="AR134" s="190" t="str">
        <f t="shared" si="40"/>
        <v>UP_LST_Percent_of_Total_MAX</v>
      </c>
      <c r="AS134" s="192" t="s">
        <v>2138</v>
      </c>
      <c r="AT134" s="192"/>
      <c r="AY134" s="190" t="s">
        <v>2139</v>
      </c>
      <c r="AZ134" s="190" t="s">
        <v>2140</v>
      </c>
      <c r="BA134" s="190" t="str">
        <f t="shared" si="41"/>
        <v>DSC_LP_Input_ng_AVG</v>
      </c>
      <c r="BB134" s="190" t="s">
        <v>2140</v>
      </c>
      <c r="BC134" s="190" t="b">
        <f t="shared" si="43"/>
        <v>1</v>
      </c>
      <c r="BD134" s="190" t="s">
        <v>2140</v>
      </c>
      <c r="BE134" s="190" t="s">
        <v>2140</v>
      </c>
      <c r="BK134" s="190" t="str">
        <f t="shared" si="37"/>
        <v>RE_Pooling_Dilution_Elution_Volume_uL</v>
      </c>
      <c r="BL134" s="190" t="s">
        <v>2141</v>
      </c>
      <c r="BM134" s="190" t="s">
        <v>2141</v>
      </c>
      <c r="BN134" s="190" t="s">
        <v>2142</v>
      </c>
      <c r="BO134" s="190" t="b">
        <f t="shared" si="42"/>
        <v>1</v>
      </c>
      <c r="BP134" s="192" t="s">
        <v>2141</v>
      </c>
      <c r="BQ134" s="190" t="b">
        <f t="shared" si="44"/>
        <v>1</v>
      </c>
    </row>
    <row r="135" spans="42:69" x14ac:dyDescent="0.25">
      <c r="AP135" s="190" t="s">
        <v>2143</v>
      </c>
      <c r="AQ135" s="190" t="s">
        <v>2144</v>
      </c>
      <c r="AR135" s="190" t="str">
        <f t="shared" si="40"/>
        <v>UP_LST_Percent_of_Total_MEDIAN</v>
      </c>
      <c r="AS135" s="192" t="s">
        <v>2144</v>
      </c>
      <c r="AT135" s="192"/>
      <c r="AY135" s="190" t="s">
        <v>2145</v>
      </c>
      <c r="AZ135" s="190" t="s">
        <v>2146</v>
      </c>
      <c r="BA135" s="190" t="str">
        <f t="shared" si="41"/>
        <v>DSC_LP_Input_ng_MIN</v>
      </c>
      <c r="BB135" s="190" t="s">
        <v>2146</v>
      </c>
      <c r="BC135" s="190" t="b">
        <f t="shared" si="43"/>
        <v>1</v>
      </c>
      <c r="BD135" s="190" t="s">
        <v>2146</v>
      </c>
      <c r="BE135" s="190" t="s">
        <v>2146</v>
      </c>
      <c r="BK135" s="190" t="str">
        <f t="shared" si="37"/>
        <v>RE_Pooling_Dilution_recleanedPool_PoolID</v>
      </c>
      <c r="BL135" s="190" t="s">
        <v>2147</v>
      </c>
      <c r="BM135" s="190" t="s">
        <v>2147</v>
      </c>
      <c r="BN135" s="190" t="s">
        <v>2148</v>
      </c>
      <c r="BO135" s="190" t="b">
        <f t="shared" si="42"/>
        <v>1</v>
      </c>
      <c r="BP135" s="192" t="s">
        <v>2147</v>
      </c>
      <c r="BQ135" s="190" t="b">
        <f t="shared" si="44"/>
        <v>1</v>
      </c>
    </row>
    <row r="136" spans="42:69" x14ac:dyDescent="0.25">
      <c r="AP136" s="190" t="s">
        <v>2149</v>
      </c>
      <c r="AQ136" s="190" t="s">
        <v>2150</v>
      </c>
      <c r="AR136" s="190" t="str">
        <f t="shared" si="40"/>
        <v>UP_LST_Percent_of_Total_CV</v>
      </c>
      <c r="AS136" s="192" t="s">
        <v>2150</v>
      </c>
      <c r="AT136" s="192"/>
      <c r="AY136" s="190" t="s">
        <v>2151</v>
      </c>
      <c r="AZ136" s="190" t="s">
        <v>2152</v>
      </c>
      <c r="BA136" s="190" t="str">
        <f t="shared" si="41"/>
        <v>DSC_LP_Input_ng_MAX</v>
      </c>
      <c r="BB136" s="190" t="s">
        <v>2152</v>
      </c>
      <c r="BC136" s="190" t="b">
        <f t="shared" si="43"/>
        <v>1</v>
      </c>
      <c r="BD136" s="190" t="s">
        <v>2152</v>
      </c>
      <c r="BE136" s="190" t="s">
        <v>2152</v>
      </c>
    </row>
    <row r="137" spans="42:69" x14ac:dyDescent="0.25">
      <c r="AP137" s="190" t="s">
        <v>2153</v>
      </c>
      <c r="AQ137" s="190" t="str">
        <f>AS137</f>
        <v>Library Sizing TapeStation Average Insert Size AVG</v>
      </c>
      <c r="AR137" s="190" t="str">
        <f t="shared" si="40"/>
        <v>UP_LST_avg_Insert_size_AVG</v>
      </c>
      <c r="AS137" s="192" t="s">
        <v>2154</v>
      </c>
      <c r="AT137" s="192"/>
      <c r="AY137" s="190" t="s">
        <v>2155</v>
      </c>
      <c r="AZ137" s="190" t="s">
        <v>2156</v>
      </c>
      <c r="BA137" s="190" t="str">
        <f t="shared" si="41"/>
        <v>DSC_LP_Input_ng_MEDIAN</v>
      </c>
      <c r="BB137" s="190" t="s">
        <v>2156</v>
      </c>
      <c r="BC137" s="190" t="b">
        <f t="shared" si="43"/>
        <v>1</v>
      </c>
      <c r="BD137" s="190" t="s">
        <v>2156</v>
      </c>
      <c r="BE137" s="190" t="s">
        <v>2156</v>
      </c>
    </row>
    <row r="138" spans="42:69" x14ac:dyDescent="0.25">
      <c r="AP138" s="190" t="s">
        <v>2157</v>
      </c>
      <c r="AQ138" s="190" t="str">
        <f t="shared" ref="AQ138:AQ142" si="45">AS138</f>
        <v>Library Sizing TapeStation Average Insert Size MIN</v>
      </c>
      <c r="AR138" s="190" t="str">
        <f t="shared" si="40"/>
        <v>UP_LST_avg_Insert_size_MIN</v>
      </c>
      <c r="AS138" s="192" t="s">
        <v>2158</v>
      </c>
      <c r="AT138" s="192"/>
      <c r="AY138" s="190" t="s">
        <v>2159</v>
      </c>
      <c r="AZ138" s="190" t="s">
        <v>2160</v>
      </c>
      <c r="BA138" s="190" t="str">
        <f t="shared" si="41"/>
        <v>DSC_LP_Input_ng_CV</v>
      </c>
      <c r="BB138" s="190" t="s">
        <v>2160</v>
      </c>
      <c r="BC138" s="190" t="b">
        <f t="shared" si="43"/>
        <v>1</v>
      </c>
      <c r="BD138" s="190" t="s">
        <v>2160</v>
      </c>
      <c r="BE138" s="190" t="s">
        <v>2160</v>
      </c>
    </row>
    <row r="139" spans="42:69" x14ac:dyDescent="0.25">
      <c r="AP139" s="190" t="s">
        <v>2161</v>
      </c>
      <c r="AQ139" s="190" t="str">
        <f t="shared" si="45"/>
        <v>Library Sizing TapeStation Average Insert Size MAX</v>
      </c>
      <c r="AR139" s="190" t="str">
        <f t="shared" si="40"/>
        <v>UP_LST_avg_Insert_size_MAX</v>
      </c>
      <c r="AS139" s="192" t="s">
        <v>2162</v>
      </c>
      <c r="AT139" s="192"/>
      <c r="AY139" s="190" t="s">
        <v>2163</v>
      </c>
      <c r="AZ139" s="190" t="s">
        <v>2164</v>
      </c>
      <c r="BA139" s="190" t="str">
        <f t="shared" si="41"/>
        <v>DSC_LP_Input_uL_total_AVG</v>
      </c>
      <c r="BB139" s="190" t="s">
        <v>2164</v>
      </c>
      <c r="BC139" s="190" t="b">
        <f t="shared" si="43"/>
        <v>1</v>
      </c>
      <c r="BD139" s="190" t="s">
        <v>2164</v>
      </c>
      <c r="BE139" s="190" t="s">
        <v>2164</v>
      </c>
    </row>
    <row r="140" spans="42:69" x14ac:dyDescent="0.25">
      <c r="AP140" s="190" t="s">
        <v>2165</v>
      </c>
      <c r="AQ140" s="190" t="str">
        <f t="shared" si="45"/>
        <v>Library Sizing TapeStation Average Insert Size MEDIAN</v>
      </c>
      <c r="AR140" s="190" t="str">
        <f t="shared" si="40"/>
        <v>UP_LST_avg_Insert_size_MEDIAN</v>
      </c>
      <c r="AS140" s="192" t="s">
        <v>2166</v>
      </c>
      <c r="AT140" s="192"/>
      <c r="AY140" s="190" t="s">
        <v>2167</v>
      </c>
      <c r="AZ140" s="190" t="s">
        <v>2168</v>
      </c>
      <c r="BA140" s="190" t="str">
        <f t="shared" si="41"/>
        <v>DSC_LP_Input_uL_total_MIN</v>
      </c>
      <c r="BB140" s="190" t="s">
        <v>2168</v>
      </c>
      <c r="BC140" s="190" t="b">
        <f t="shared" si="43"/>
        <v>1</v>
      </c>
      <c r="BD140" s="190" t="s">
        <v>2168</v>
      </c>
      <c r="BE140" s="190" t="s">
        <v>2168</v>
      </c>
    </row>
    <row r="141" spans="42:69" x14ac:dyDescent="0.25">
      <c r="AP141" s="190" t="s">
        <v>2169</v>
      </c>
      <c r="AQ141" s="190" t="str">
        <f t="shared" si="45"/>
        <v>Library Sizing TapeStation Average Insert Size CV</v>
      </c>
      <c r="AR141" s="190" t="str">
        <f t="shared" si="40"/>
        <v>UP_LST_avg_Insert_size_CV</v>
      </c>
      <c r="AS141" s="192" t="s">
        <v>2170</v>
      </c>
      <c r="AT141" s="192"/>
      <c r="AY141" s="190" t="s">
        <v>2171</v>
      </c>
      <c r="AZ141" s="190" t="s">
        <v>2172</v>
      </c>
      <c r="BA141" s="190" t="str">
        <f t="shared" si="41"/>
        <v>DSC_LP_Input_uL_total_MAX</v>
      </c>
      <c r="BB141" s="190" t="s">
        <v>2172</v>
      </c>
      <c r="BC141" s="190" t="b">
        <f t="shared" si="43"/>
        <v>1</v>
      </c>
      <c r="BD141" s="190" t="s">
        <v>2172</v>
      </c>
      <c r="BE141" s="190" t="s">
        <v>2172</v>
      </c>
    </row>
    <row r="142" spans="42:69" x14ac:dyDescent="0.25">
      <c r="AP142" s="190" t="s">
        <v>2173</v>
      </c>
      <c r="AQ142" s="190" t="str">
        <f t="shared" si="45"/>
        <v>Library Sizing TapeStation Average adapter length</v>
      </c>
      <c r="AR142" s="190" t="str">
        <f t="shared" si="40"/>
        <v>UP_LST_avg_adapter_length</v>
      </c>
      <c r="AS142" s="192" t="s">
        <v>2174</v>
      </c>
      <c r="AT142" s="192"/>
      <c r="AY142" s="190" t="s">
        <v>2175</v>
      </c>
      <c r="AZ142" s="190" t="s">
        <v>2176</v>
      </c>
      <c r="BA142" s="190" t="str">
        <f t="shared" si="41"/>
        <v>DSC_LP_Input_uL_total_MEDIAN</v>
      </c>
      <c r="BB142" s="190" t="s">
        <v>2176</v>
      </c>
      <c r="BC142" s="190" t="b">
        <f t="shared" si="43"/>
        <v>1</v>
      </c>
      <c r="BD142" s="190" t="s">
        <v>2176</v>
      </c>
      <c r="BE142" s="190" t="s">
        <v>2176</v>
      </c>
    </row>
    <row r="143" spans="42:69" x14ac:dyDescent="0.25">
      <c r="AP143" s="190" t="s">
        <v>530</v>
      </c>
      <c r="AQ143" s="190" t="s">
        <v>2177</v>
      </c>
      <c r="AR143" s="190" t="str">
        <f>AO$3&amp;"_"&amp;AO$12&amp;"_"&amp;AP143</f>
        <v>UP_LSB_Tech</v>
      </c>
      <c r="AS143" s="192" t="s">
        <v>2177</v>
      </c>
      <c r="AT143" s="192"/>
      <c r="AY143" s="190" t="s">
        <v>2178</v>
      </c>
      <c r="AZ143" s="190" t="s">
        <v>2179</v>
      </c>
      <c r="BA143" s="190" t="str">
        <f t="shared" si="41"/>
        <v>DSC_LP_Input_uL_total_CV</v>
      </c>
      <c r="BB143" s="190" t="s">
        <v>2179</v>
      </c>
      <c r="BC143" s="190" t="b">
        <f t="shared" si="43"/>
        <v>1</v>
      </c>
      <c r="BD143" s="190" t="s">
        <v>2179</v>
      </c>
      <c r="BE143" s="190" t="s">
        <v>2179</v>
      </c>
    </row>
    <row r="144" spans="42:69" x14ac:dyDescent="0.25">
      <c r="AP144" s="190" t="s">
        <v>529</v>
      </c>
      <c r="AQ144" s="190" t="s">
        <v>2180</v>
      </c>
      <c r="AR144" s="190" t="str">
        <f t="shared" ref="AR144:AR186" si="46">AO$3&amp;"_"&amp;AO$12&amp;"_"&amp;AP144</f>
        <v>UP_LSB_Date</v>
      </c>
      <c r="AS144" s="192" t="s">
        <v>2180</v>
      </c>
      <c r="AT144" s="192"/>
      <c r="AY144" s="190" t="s">
        <v>2181</v>
      </c>
      <c r="AZ144" s="190" t="s">
        <v>2182</v>
      </c>
      <c r="BA144" s="190" t="str">
        <f t="shared" si="41"/>
        <v>DSC_LP_Input_uL_sample_AVG</v>
      </c>
      <c r="BB144" s="190" t="s">
        <v>2182</v>
      </c>
      <c r="BC144" s="190" t="b">
        <f t="shared" si="43"/>
        <v>1</v>
      </c>
      <c r="BD144" s="190" t="s">
        <v>2182</v>
      </c>
      <c r="BE144" s="190" t="s">
        <v>2182</v>
      </c>
    </row>
    <row r="145" spans="42:57" x14ac:dyDescent="0.25">
      <c r="AP145" s="190" t="s">
        <v>534</v>
      </c>
      <c r="AQ145" s="190" t="s">
        <v>2183</v>
      </c>
      <c r="AR145" s="190" t="str">
        <f t="shared" si="46"/>
        <v>UP_LSB_File</v>
      </c>
      <c r="AS145" s="192" t="s">
        <v>2183</v>
      </c>
      <c r="AT145" s="192"/>
      <c r="AY145" s="190" t="s">
        <v>2184</v>
      </c>
      <c r="AZ145" s="190" t="s">
        <v>2185</v>
      </c>
      <c r="BA145" s="190" t="str">
        <f t="shared" si="41"/>
        <v>DSC_LP_Input_uL_sample_MIN</v>
      </c>
      <c r="BB145" s="190" t="s">
        <v>2185</v>
      </c>
      <c r="BC145" s="190" t="b">
        <f t="shared" si="43"/>
        <v>1</v>
      </c>
      <c r="BD145" s="190" t="s">
        <v>2185</v>
      </c>
      <c r="BE145" s="190" t="s">
        <v>2185</v>
      </c>
    </row>
    <row r="146" spans="42:57" x14ac:dyDescent="0.25">
      <c r="AP146" s="190" t="s">
        <v>537</v>
      </c>
      <c r="AQ146" s="190" t="s">
        <v>2186</v>
      </c>
      <c r="AR146" s="190" t="str">
        <f t="shared" si="46"/>
        <v>UP_LSB_Dilution_factor</v>
      </c>
      <c r="AS146" s="192" t="s">
        <v>2186</v>
      </c>
      <c r="AT146" s="192"/>
      <c r="AY146" s="190" t="s">
        <v>2187</v>
      </c>
      <c r="AZ146" s="190" t="s">
        <v>2188</v>
      </c>
      <c r="BA146" s="190" t="str">
        <f t="shared" si="41"/>
        <v>DSC_LP_Input_uL_sample_MAX</v>
      </c>
      <c r="BB146" s="190" t="s">
        <v>2188</v>
      </c>
      <c r="BC146" s="190" t="b">
        <f t="shared" si="43"/>
        <v>1</v>
      </c>
      <c r="BD146" s="190" t="s">
        <v>2188</v>
      </c>
      <c r="BE146" s="190" t="s">
        <v>2188</v>
      </c>
    </row>
    <row r="147" spans="42:57" x14ac:dyDescent="0.25">
      <c r="AP147" s="190" t="s">
        <v>536</v>
      </c>
      <c r="AQ147" s="190" t="s">
        <v>2189</v>
      </c>
      <c r="AR147" s="190" t="str">
        <f t="shared" si="46"/>
        <v>UP_LSB_Kit</v>
      </c>
      <c r="AS147" s="192" t="s">
        <v>2189</v>
      </c>
      <c r="AT147" s="192"/>
      <c r="AY147" s="190" t="s">
        <v>2190</v>
      </c>
      <c r="AZ147" s="190" t="s">
        <v>2191</v>
      </c>
      <c r="BA147" s="190" t="str">
        <f t="shared" si="41"/>
        <v>DSC_LP_Input_uL_sample_MEDIAN</v>
      </c>
      <c r="BB147" s="190" t="s">
        <v>2191</v>
      </c>
      <c r="BC147" s="190" t="b">
        <f t="shared" si="43"/>
        <v>1</v>
      </c>
      <c r="BD147" s="190" t="s">
        <v>2191</v>
      </c>
      <c r="BE147" s="190" t="s">
        <v>2191</v>
      </c>
    </row>
    <row r="148" spans="42:57" x14ac:dyDescent="0.25">
      <c r="AP148" s="190" t="s">
        <v>535</v>
      </c>
      <c r="AQ148" s="190" t="s">
        <v>2192</v>
      </c>
      <c r="AR148" s="190" t="str">
        <f t="shared" si="46"/>
        <v>UP_LSB_Instrument</v>
      </c>
      <c r="AS148" s="192" t="s">
        <v>2192</v>
      </c>
      <c r="AT148" s="192"/>
      <c r="AY148" s="190" t="s">
        <v>2193</v>
      </c>
      <c r="AZ148" s="190" t="s">
        <v>2194</v>
      </c>
      <c r="BA148" s="190" t="str">
        <f t="shared" si="41"/>
        <v>DSC_LP_Input_uL_sample_CV</v>
      </c>
      <c r="BB148" s="190" t="s">
        <v>2194</v>
      </c>
      <c r="BC148" s="190" t="b">
        <f t="shared" si="43"/>
        <v>1</v>
      </c>
      <c r="BD148" s="190" t="s">
        <v>2194</v>
      </c>
      <c r="BE148" s="190" t="s">
        <v>2194</v>
      </c>
    </row>
    <row r="149" spans="42:57" x14ac:dyDescent="0.25">
      <c r="AP149" s="190" t="s">
        <v>1043</v>
      </c>
      <c r="AQ149" s="190" t="s">
        <v>2195</v>
      </c>
      <c r="AR149" s="190" t="str">
        <f t="shared" si="46"/>
        <v>UP_LSB_From_bp</v>
      </c>
      <c r="AS149" s="192" t="s">
        <v>2195</v>
      </c>
      <c r="AT149" s="192"/>
      <c r="AY149" s="190" t="s">
        <v>530</v>
      </c>
      <c r="AZ149" s="190" t="s">
        <v>2196</v>
      </c>
      <c r="BA149" s="190" t="str">
        <f t="shared" ref="BA149:BA167" si="47">AX$3&amp;"_"&amp;AX$15&amp;"_"&amp;AY149</f>
        <v>DSC_LQ_Tech</v>
      </c>
      <c r="BB149" s="190" t="s">
        <v>2196</v>
      </c>
      <c r="BC149" s="190" t="b">
        <f t="shared" si="43"/>
        <v>1</v>
      </c>
      <c r="BD149" s="190" t="s">
        <v>2196</v>
      </c>
      <c r="BE149" s="190" t="s">
        <v>2196</v>
      </c>
    </row>
    <row r="150" spans="42:57" x14ac:dyDescent="0.25">
      <c r="AP150" s="190" t="s">
        <v>1065</v>
      </c>
      <c r="AQ150" s="190" t="s">
        <v>2197</v>
      </c>
      <c r="AR150" s="190" t="str">
        <f t="shared" si="46"/>
        <v>UP_LSB_To_bp</v>
      </c>
      <c r="AS150" s="192" t="s">
        <v>2197</v>
      </c>
      <c r="AT150" s="192"/>
      <c r="AY150" s="190" t="s">
        <v>529</v>
      </c>
      <c r="AZ150" s="190" t="s">
        <v>2198</v>
      </c>
      <c r="BA150" s="190" t="str">
        <f t="shared" si="47"/>
        <v>DSC_LQ_Date</v>
      </c>
      <c r="BB150" s="190" t="s">
        <v>2198</v>
      </c>
      <c r="BC150" s="190" t="b">
        <f t="shared" si="43"/>
        <v>1</v>
      </c>
      <c r="BD150" s="190" t="s">
        <v>2198</v>
      </c>
      <c r="BE150" s="190" t="s">
        <v>2198</v>
      </c>
    </row>
    <row r="151" spans="42:57" x14ac:dyDescent="0.25">
      <c r="AP151" s="190" t="s">
        <v>2199</v>
      </c>
      <c r="AQ151" s="190" t="s">
        <v>2200</v>
      </c>
      <c r="AR151" s="190" t="str">
        <f t="shared" si="46"/>
        <v>UP_LSB_Corr_Area_AVG</v>
      </c>
      <c r="AS151" s="192" t="s">
        <v>2200</v>
      </c>
      <c r="AT151" s="192"/>
      <c r="AY151" s="190" t="s">
        <v>534</v>
      </c>
      <c r="AZ151" s="190" t="s">
        <v>2201</v>
      </c>
      <c r="BA151" s="190" t="str">
        <f t="shared" si="47"/>
        <v>DSC_LQ_File</v>
      </c>
      <c r="BB151" s="190" t="s">
        <v>2201</v>
      </c>
      <c r="BC151" s="190" t="b">
        <f t="shared" si="43"/>
        <v>1</v>
      </c>
      <c r="BD151" s="190" t="s">
        <v>2201</v>
      </c>
      <c r="BE151" s="190" t="s">
        <v>2201</v>
      </c>
    </row>
    <row r="152" spans="42:57" x14ac:dyDescent="0.25">
      <c r="AP152" s="190" t="s">
        <v>2202</v>
      </c>
      <c r="AQ152" s="190" t="s">
        <v>2203</v>
      </c>
      <c r="AR152" s="190" t="str">
        <f t="shared" si="46"/>
        <v>UP_LSB_Corr_Area_MIN</v>
      </c>
      <c r="AS152" s="192" t="s">
        <v>2203</v>
      </c>
      <c r="AT152" s="192"/>
      <c r="AY152" s="190" t="s">
        <v>536</v>
      </c>
      <c r="AZ152" s="190" t="s">
        <v>2204</v>
      </c>
      <c r="BA152" s="190" t="str">
        <f t="shared" si="47"/>
        <v>DSC_LQ_Kit</v>
      </c>
      <c r="BB152" s="190" t="s">
        <v>2204</v>
      </c>
      <c r="BC152" s="190" t="b">
        <f t="shared" si="43"/>
        <v>1</v>
      </c>
      <c r="BD152" s="190" t="s">
        <v>2204</v>
      </c>
      <c r="BE152" s="190" t="s">
        <v>2204</v>
      </c>
    </row>
    <row r="153" spans="42:57" x14ac:dyDescent="0.25">
      <c r="AP153" s="190" t="s">
        <v>2205</v>
      </c>
      <c r="AQ153" s="190" t="s">
        <v>2206</v>
      </c>
      <c r="AR153" s="190" t="str">
        <f t="shared" si="46"/>
        <v>UP_LSB_Corr_Area_MAX</v>
      </c>
      <c r="AS153" s="192" t="s">
        <v>2206</v>
      </c>
      <c r="AT153" s="192"/>
      <c r="AY153" s="190" t="s">
        <v>535</v>
      </c>
      <c r="AZ153" s="190" t="s">
        <v>2207</v>
      </c>
      <c r="BA153" s="190" t="str">
        <f t="shared" si="47"/>
        <v>DSC_LQ_Instrument</v>
      </c>
      <c r="BB153" s="190" t="s">
        <v>2207</v>
      </c>
      <c r="BC153" s="190" t="b">
        <f t="shared" si="43"/>
        <v>1</v>
      </c>
      <c r="BD153" s="190" t="s">
        <v>2207</v>
      </c>
      <c r="BE153" s="190" t="s">
        <v>2207</v>
      </c>
    </row>
    <row r="154" spans="42:57" x14ac:dyDescent="0.25">
      <c r="AP154" s="190" t="s">
        <v>2208</v>
      </c>
      <c r="AQ154" s="190" t="s">
        <v>2209</v>
      </c>
      <c r="AR154" s="190" t="str">
        <f t="shared" si="46"/>
        <v>UP_LSB_Corr_Area_MEDIAN</v>
      </c>
      <c r="AS154" s="192" t="s">
        <v>2209</v>
      </c>
      <c r="AT154" s="192"/>
      <c r="AY154" s="190" t="s">
        <v>537</v>
      </c>
      <c r="AZ154" s="190" t="s">
        <v>2210</v>
      </c>
      <c r="BA154" s="190" t="str">
        <f t="shared" si="47"/>
        <v>DSC_LQ_Dilution_factor</v>
      </c>
      <c r="BB154" s="190" t="s">
        <v>2210</v>
      </c>
      <c r="BC154" s="190" t="b">
        <f t="shared" si="43"/>
        <v>1</v>
      </c>
      <c r="BD154" s="190" t="s">
        <v>2210</v>
      </c>
      <c r="BE154" s="190" t="s">
        <v>2210</v>
      </c>
    </row>
    <row r="155" spans="42:57" x14ac:dyDescent="0.25">
      <c r="AP155" s="190" t="s">
        <v>2211</v>
      </c>
      <c r="AQ155" s="190" t="s">
        <v>2212</v>
      </c>
      <c r="AR155" s="190" t="str">
        <f t="shared" si="46"/>
        <v>UP_LSB_Corr_Area_CV</v>
      </c>
      <c r="AS155" s="192" t="s">
        <v>2212</v>
      </c>
      <c r="AT155" s="192"/>
      <c r="AY155" s="190" t="s">
        <v>1212</v>
      </c>
      <c r="AZ155" s="190" t="s">
        <v>2213</v>
      </c>
      <c r="BA155" s="190" t="str">
        <f t="shared" si="47"/>
        <v>DSC_LQ_Volume_uL</v>
      </c>
      <c r="BB155" s="190" t="s">
        <v>2213</v>
      </c>
      <c r="BC155" s="190" t="b">
        <f t="shared" si="43"/>
        <v>1</v>
      </c>
      <c r="BD155" s="190" t="s">
        <v>2213</v>
      </c>
      <c r="BE155" s="190" t="s">
        <v>2213</v>
      </c>
    </row>
    <row r="156" spans="42:57" x14ac:dyDescent="0.25">
      <c r="AP156" s="190" t="s">
        <v>2127</v>
      </c>
      <c r="AQ156" s="190" t="s">
        <v>2214</v>
      </c>
      <c r="AR156" s="190" t="str">
        <f t="shared" si="46"/>
        <v>UP_LSB_Percent_of_Total_AVG</v>
      </c>
      <c r="AS156" s="192" t="s">
        <v>2214</v>
      </c>
      <c r="AT156" s="192"/>
      <c r="AY156" s="190" t="s">
        <v>539</v>
      </c>
      <c r="AZ156" s="190" t="s">
        <v>2215</v>
      </c>
      <c r="BA156" s="190" t="str">
        <f t="shared" si="47"/>
        <v>DSC_LQ_Reps</v>
      </c>
      <c r="BB156" s="190" t="s">
        <v>2215</v>
      </c>
      <c r="BC156" s="190" t="b">
        <f t="shared" si="43"/>
        <v>1</v>
      </c>
      <c r="BD156" s="190" t="s">
        <v>2215</v>
      </c>
      <c r="BE156" s="190" t="s">
        <v>2215</v>
      </c>
    </row>
    <row r="157" spans="42:57" x14ac:dyDescent="0.25">
      <c r="AP157" s="190" t="s">
        <v>2132</v>
      </c>
      <c r="AQ157" s="190" t="s">
        <v>2216</v>
      </c>
      <c r="AR157" s="190" t="str">
        <f t="shared" si="46"/>
        <v>UP_LSB_Percent_of_Total_MIN</v>
      </c>
      <c r="AS157" s="192" t="s">
        <v>2216</v>
      </c>
      <c r="AT157" s="192"/>
      <c r="AY157" s="190" t="s">
        <v>1242</v>
      </c>
      <c r="AZ157" s="190" t="s">
        <v>2217</v>
      </c>
      <c r="BA157" s="190" t="str">
        <f t="shared" si="47"/>
        <v>DSC_LQ_Reads_perRep</v>
      </c>
      <c r="BB157" s="190" t="s">
        <v>2217</v>
      </c>
      <c r="BC157" s="190" t="b">
        <f t="shared" si="43"/>
        <v>1</v>
      </c>
      <c r="BD157" s="190" t="s">
        <v>2217</v>
      </c>
      <c r="BE157" s="190" t="s">
        <v>2217</v>
      </c>
    </row>
    <row r="158" spans="42:57" x14ac:dyDescent="0.25">
      <c r="AP158" s="190" t="s">
        <v>2137</v>
      </c>
      <c r="AQ158" s="190" t="s">
        <v>2218</v>
      </c>
      <c r="AR158" s="190" t="str">
        <f t="shared" si="46"/>
        <v>UP_LSB_Percent_of_Total_MAX</v>
      </c>
      <c r="AS158" s="192" t="s">
        <v>2218</v>
      </c>
      <c r="AT158" s="192"/>
      <c r="AY158" s="190" t="s">
        <v>1259</v>
      </c>
      <c r="AZ158" s="190" t="s">
        <v>2219</v>
      </c>
      <c r="BA158" s="190" t="str">
        <f t="shared" si="47"/>
        <v>DSC_LQ_nguL_AVG</v>
      </c>
      <c r="BB158" s="190" t="s">
        <v>2219</v>
      </c>
      <c r="BC158" s="190" t="b">
        <f t="shared" si="43"/>
        <v>1</v>
      </c>
      <c r="BD158" s="190" t="s">
        <v>2219</v>
      </c>
      <c r="BE158" s="190" t="s">
        <v>2219</v>
      </c>
    </row>
    <row r="159" spans="42:57" x14ac:dyDescent="0.25">
      <c r="AP159" s="190" t="s">
        <v>2143</v>
      </c>
      <c r="AQ159" s="190" t="s">
        <v>2220</v>
      </c>
      <c r="AR159" s="190" t="str">
        <f t="shared" si="46"/>
        <v>UP_LSB_Percent_of_Total_MEDIAN</v>
      </c>
      <c r="AS159" s="192" t="s">
        <v>2220</v>
      </c>
      <c r="AT159" s="192"/>
      <c r="AY159" s="190" t="s">
        <v>1274</v>
      </c>
      <c r="AZ159" s="190" t="s">
        <v>2221</v>
      </c>
      <c r="BA159" s="190" t="str">
        <f t="shared" si="47"/>
        <v>DSC_LQ_nguL_MIN</v>
      </c>
      <c r="BB159" s="190" t="s">
        <v>2221</v>
      </c>
      <c r="BC159" s="190" t="b">
        <f t="shared" si="43"/>
        <v>1</v>
      </c>
      <c r="BD159" s="190" t="s">
        <v>2221</v>
      </c>
      <c r="BE159" s="190" t="s">
        <v>2221</v>
      </c>
    </row>
    <row r="160" spans="42:57" x14ac:dyDescent="0.25">
      <c r="AP160" s="190" t="s">
        <v>2149</v>
      </c>
      <c r="AQ160" s="190" t="s">
        <v>2222</v>
      </c>
      <c r="AR160" s="190" t="str">
        <f t="shared" si="46"/>
        <v>UP_LSB_Percent_of_Total_CV</v>
      </c>
      <c r="AS160" s="192" t="s">
        <v>2222</v>
      </c>
      <c r="AT160" s="192"/>
      <c r="AY160" s="190" t="s">
        <v>1289</v>
      </c>
      <c r="AZ160" s="190" t="s">
        <v>2223</v>
      </c>
      <c r="BA160" s="190" t="str">
        <f t="shared" si="47"/>
        <v>DSC_LQ_nguL_MAX</v>
      </c>
      <c r="BB160" s="190" t="s">
        <v>2223</v>
      </c>
      <c r="BC160" s="190" t="b">
        <f t="shared" si="43"/>
        <v>1</v>
      </c>
      <c r="BD160" s="190" t="s">
        <v>2223</v>
      </c>
      <c r="BE160" s="190" t="s">
        <v>2223</v>
      </c>
    </row>
    <row r="161" spans="42:57" x14ac:dyDescent="0.25">
      <c r="AP161" s="190" t="s">
        <v>2043</v>
      </c>
      <c r="AQ161" s="190" t="s">
        <v>2224</v>
      </c>
      <c r="AR161" s="190" t="str">
        <f t="shared" si="46"/>
        <v>UP_LSB_Average_Size_bp_AVG</v>
      </c>
      <c r="AS161" s="192" t="s">
        <v>2224</v>
      </c>
      <c r="AT161" s="192"/>
      <c r="AY161" s="190" t="s">
        <v>1304</v>
      </c>
      <c r="AZ161" s="190" t="s">
        <v>2225</v>
      </c>
      <c r="BA161" s="190" t="str">
        <f t="shared" si="47"/>
        <v>DSC_LQ_nguL_MEDIAN</v>
      </c>
      <c r="BB161" s="190" t="s">
        <v>2225</v>
      </c>
      <c r="BC161" s="190" t="b">
        <f t="shared" si="43"/>
        <v>1</v>
      </c>
      <c r="BD161" s="190" t="s">
        <v>2225</v>
      </c>
      <c r="BE161" s="190" t="s">
        <v>2225</v>
      </c>
    </row>
    <row r="162" spans="42:57" x14ac:dyDescent="0.25">
      <c r="AP162" s="190" t="s">
        <v>2049</v>
      </c>
      <c r="AQ162" s="190" t="s">
        <v>2226</v>
      </c>
      <c r="AR162" s="190" t="str">
        <f t="shared" si="46"/>
        <v>UP_LSB_Average_Size_bp_MIN</v>
      </c>
      <c r="AS162" s="192" t="s">
        <v>2226</v>
      </c>
      <c r="AT162" s="192"/>
      <c r="AY162" s="190" t="s">
        <v>1323</v>
      </c>
      <c r="AZ162" s="190" t="s">
        <v>2227</v>
      </c>
      <c r="BA162" s="190" t="str">
        <f t="shared" si="47"/>
        <v>DSC_LQ_nguL_CV</v>
      </c>
      <c r="BB162" s="190" t="s">
        <v>2227</v>
      </c>
      <c r="BC162" s="190" t="b">
        <f t="shared" si="43"/>
        <v>1</v>
      </c>
      <c r="BD162" s="190" t="s">
        <v>2227</v>
      </c>
      <c r="BE162" s="190" t="s">
        <v>2227</v>
      </c>
    </row>
    <row r="163" spans="42:57" x14ac:dyDescent="0.25">
      <c r="AP163" s="190" t="s">
        <v>2055</v>
      </c>
      <c r="AQ163" s="190" t="s">
        <v>2228</v>
      </c>
      <c r="AR163" s="190" t="str">
        <f t="shared" si="46"/>
        <v>UP_LSB_Average_Size_bp_MAX</v>
      </c>
      <c r="AS163" s="192" t="s">
        <v>2228</v>
      </c>
      <c r="AT163" s="192"/>
      <c r="AY163" s="190" t="s">
        <v>1337</v>
      </c>
      <c r="AZ163" s="190" t="s">
        <v>2229</v>
      </c>
      <c r="BA163" s="190" t="str">
        <f t="shared" si="47"/>
        <v>DSC_LQ_ng_AVG</v>
      </c>
      <c r="BB163" s="190" t="s">
        <v>2229</v>
      </c>
      <c r="BC163" s="190" t="b">
        <f t="shared" si="43"/>
        <v>1</v>
      </c>
      <c r="BD163" s="190" t="s">
        <v>2229</v>
      </c>
      <c r="BE163" s="190" t="s">
        <v>2229</v>
      </c>
    </row>
    <row r="164" spans="42:57" x14ac:dyDescent="0.25">
      <c r="AP164" s="190" t="s">
        <v>2061</v>
      </c>
      <c r="AQ164" s="190" t="s">
        <v>2230</v>
      </c>
      <c r="AR164" s="190" t="str">
        <f t="shared" si="46"/>
        <v>UP_LSB_Average_Size_bp_MEDIAN</v>
      </c>
      <c r="AS164" s="192" t="s">
        <v>2230</v>
      </c>
      <c r="AT164" s="192"/>
      <c r="AY164" s="190" t="s">
        <v>1349</v>
      </c>
      <c r="AZ164" s="190" t="s">
        <v>2231</v>
      </c>
      <c r="BA164" s="190" t="str">
        <f t="shared" si="47"/>
        <v>DSC_LQ_ng_MIN</v>
      </c>
      <c r="BB164" s="190" t="s">
        <v>2231</v>
      </c>
      <c r="BC164" s="190" t="b">
        <f t="shared" si="43"/>
        <v>1</v>
      </c>
      <c r="BD164" s="190" t="s">
        <v>2231</v>
      </c>
      <c r="BE164" s="190" t="s">
        <v>2231</v>
      </c>
    </row>
    <row r="165" spans="42:57" x14ac:dyDescent="0.25">
      <c r="AP165" s="190" t="s">
        <v>2067</v>
      </c>
      <c r="AQ165" s="190" t="s">
        <v>2232</v>
      </c>
      <c r="AR165" s="190" t="str">
        <f t="shared" si="46"/>
        <v>UP_LSB_Average_Size_bp_CV</v>
      </c>
      <c r="AS165" s="192" t="s">
        <v>2232</v>
      </c>
      <c r="AT165" s="192"/>
      <c r="AY165" s="190" t="s">
        <v>1365</v>
      </c>
      <c r="AZ165" s="190" t="s">
        <v>2233</v>
      </c>
      <c r="BA165" s="190" t="str">
        <f t="shared" si="47"/>
        <v>DSC_LQ_ng_MAX</v>
      </c>
      <c r="BB165" s="190" t="s">
        <v>2233</v>
      </c>
      <c r="BC165" s="190" t="b">
        <f t="shared" si="43"/>
        <v>1</v>
      </c>
      <c r="BD165" s="190" t="s">
        <v>2233</v>
      </c>
      <c r="BE165" s="190" t="s">
        <v>2233</v>
      </c>
    </row>
    <row r="166" spans="42:57" x14ac:dyDescent="0.25">
      <c r="AP166" s="190" t="s">
        <v>2234</v>
      </c>
      <c r="AQ166" s="190" t="s">
        <v>2235</v>
      </c>
      <c r="AR166" s="190" t="str">
        <f t="shared" si="46"/>
        <v>UP_LSB_Size_distribution_in_CV_percent_AVG</v>
      </c>
      <c r="AS166" s="192" t="s">
        <v>2235</v>
      </c>
      <c r="AT166" s="192"/>
      <c r="AY166" s="190" t="s">
        <v>1379</v>
      </c>
      <c r="AZ166" s="190" t="s">
        <v>2236</v>
      </c>
      <c r="BA166" s="190" t="str">
        <f t="shared" si="47"/>
        <v>DSC_LQ_ng_MEDIAN</v>
      </c>
      <c r="BB166" s="190" t="s">
        <v>2236</v>
      </c>
      <c r="BC166" s="190" t="b">
        <f t="shared" si="43"/>
        <v>1</v>
      </c>
      <c r="BD166" s="190" t="s">
        <v>2236</v>
      </c>
      <c r="BE166" s="190" t="s">
        <v>2236</v>
      </c>
    </row>
    <row r="167" spans="42:57" x14ac:dyDescent="0.25">
      <c r="AP167" s="190" t="s">
        <v>2237</v>
      </c>
      <c r="AQ167" s="190" t="s">
        <v>2238</v>
      </c>
      <c r="AR167" s="190" t="str">
        <f t="shared" si="46"/>
        <v>UP_LSB_Size_distribution_in_CV_percent_MIN</v>
      </c>
      <c r="AS167" s="192" t="s">
        <v>2238</v>
      </c>
      <c r="AT167" s="192"/>
      <c r="AY167" s="190" t="s">
        <v>1393</v>
      </c>
      <c r="AZ167" s="190" t="s">
        <v>2239</v>
      </c>
      <c r="BA167" s="190" t="str">
        <f t="shared" si="47"/>
        <v>DSC_LQ_ng_CV</v>
      </c>
      <c r="BB167" s="190" t="s">
        <v>2239</v>
      </c>
      <c r="BC167" s="190" t="b">
        <f t="shared" si="43"/>
        <v>1</v>
      </c>
      <c r="BD167" s="190" t="s">
        <v>2239</v>
      </c>
      <c r="BE167" s="190" t="s">
        <v>2239</v>
      </c>
    </row>
    <row r="168" spans="42:57" x14ac:dyDescent="0.25">
      <c r="AP168" s="190" t="s">
        <v>2240</v>
      </c>
      <c r="AQ168" s="190" t="s">
        <v>2241</v>
      </c>
      <c r="AR168" s="190" t="str">
        <f t="shared" si="46"/>
        <v>UP_LSB_Size_distribution_in_CV_percent_MAX</v>
      </c>
      <c r="AS168" s="192" t="s">
        <v>2241</v>
      </c>
      <c r="AT168" s="192"/>
      <c r="AY168" s="190" t="s">
        <v>1403</v>
      </c>
      <c r="AZ168" s="190" t="s">
        <v>1404</v>
      </c>
      <c r="BA168" s="190" t="str">
        <f>AX$3&amp;"_"&amp;AX$16&amp;"_"&amp;AY168</f>
        <v>DSC_LQcalc_adj_nguL_AVG</v>
      </c>
      <c r="BB168" s="190" t="s">
        <v>1404</v>
      </c>
      <c r="BC168" s="190" t="b">
        <f t="shared" si="43"/>
        <v>1</v>
      </c>
      <c r="BD168" s="190" t="s">
        <v>1404</v>
      </c>
      <c r="BE168" s="190" t="s">
        <v>1404</v>
      </c>
    </row>
    <row r="169" spans="42:57" x14ac:dyDescent="0.25">
      <c r="AP169" s="190" t="s">
        <v>2242</v>
      </c>
      <c r="AQ169" s="190" t="s">
        <v>2243</v>
      </c>
      <c r="AR169" s="190" t="str">
        <f t="shared" si="46"/>
        <v>UP_LSB_Size_distribution_in_CV_percent_MEDIAN</v>
      </c>
      <c r="AS169" s="192" t="s">
        <v>2243</v>
      </c>
      <c r="AT169" s="192"/>
      <c r="AY169" s="190" t="s">
        <v>1413</v>
      </c>
      <c r="AZ169" s="190" t="s">
        <v>1414</v>
      </c>
      <c r="BA169" s="190" t="str">
        <f t="shared" ref="BA169:BA180" si="48">AX$3&amp;"_"&amp;AX$16&amp;"_"&amp;AY169</f>
        <v>DSC_LQcalc_adj_nguL_MIN</v>
      </c>
      <c r="BB169" s="190" t="s">
        <v>1414</v>
      </c>
      <c r="BC169" s="190" t="b">
        <f t="shared" si="43"/>
        <v>1</v>
      </c>
      <c r="BD169" s="190" t="s">
        <v>1414</v>
      </c>
      <c r="BE169" s="190" t="s">
        <v>1414</v>
      </c>
    </row>
    <row r="170" spans="42:57" x14ac:dyDescent="0.25">
      <c r="AP170" s="190" t="s">
        <v>2244</v>
      </c>
      <c r="AQ170" s="190" t="s">
        <v>2245</v>
      </c>
      <c r="AR170" s="190" t="str">
        <f t="shared" si="46"/>
        <v>UP_LSB_Size_distribution_in_CV_percent_CV</v>
      </c>
      <c r="AS170" s="192" t="s">
        <v>2245</v>
      </c>
      <c r="AT170" s="192"/>
      <c r="AY170" s="190" t="s">
        <v>1423</v>
      </c>
      <c r="AZ170" s="190" t="s">
        <v>1424</v>
      </c>
      <c r="BA170" s="190" t="str">
        <f t="shared" si="48"/>
        <v>DSC_LQcalc_adj_nguL_MAX</v>
      </c>
      <c r="BB170" s="190" t="s">
        <v>1424</v>
      </c>
      <c r="BC170" s="190" t="b">
        <f t="shared" si="43"/>
        <v>1</v>
      </c>
      <c r="BD170" s="190" t="s">
        <v>1424</v>
      </c>
      <c r="BE170" s="190" t="s">
        <v>1424</v>
      </c>
    </row>
    <row r="171" spans="42:57" x14ac:dyDescent="0.25">
      <c r="AP171" s="190" t="s">
        <v>2073</v>
      </c>
      <c r="AQ171" s="190" t="s">
        <v>2246</v>
      </c>
      <c r="AR171" s="190" t="str">
        <f t="shared" si="46"/>
        <v>UP_LSB_Conc_pguL_AVG</v>
      </c>
      <c r="AS171" s="192" t="s">
        <v>2246</v>
      </c>
      <c r="AT171" s="192"/>
      <c r="AY171" s="190" t="s">
        <v>1435</v>
      </c>
      <c r="AZ171" s="190" t="s">
        <v>1436</v>
      </c>
      <c r="BA171" s="190" t="str">
        <f t="shared" si="48"/>
        <v>DSC_LQcalc_adj_nguL_MEDIAN</v>
      </c>
      <c r="BB171" s="190" t="s">
        <v>1436</v>
      </c>
      <c r="BC171" s="190" t="b">
        <f t="shared" si="43"/>
        <v>1</v>
      </c>
      <c r="BD171" s="190" t="s">
        <v>1436</v>
      </c>
      <c r="BE171" s="190" t="s">
        <v>1436</v>
      </c>
    </row>
    <row r="172" spans="42:57" x14ac:dyDescent="0.25">
      <c r="AP172" s="190" t="s">
        <v>2078</v>
      </c>
      <c r="AQ172" s="190" t="s">
        <v>2247</v>
      </c>
      <c r="AR172" s="190" t="str">
        <f t="shared" si="46"/>
        <v>UP_LSB_Conc_pguL_MIN</v>
      </c>
      <c r="AS172" s="192" t="s">
        <v>2247</v>
      </c>
      <c r="AT172" s="192"/>
      <c r="AY172" s="190" t="s">
        <v>1446</v>
      </c>
      <c r="AZ172" s="190" t="s">
        <v>1447</v>
      </c>
      <c r="BA172" s="190" t="str">
        <f t="shared" si="48"/>
        <v>DSC_LQcalc_adj_nguL_CV</v>
      </c>
      <c r="BB172" s="190" t="s">
        <v>1447</v>
      </c>
      <c r="BC172" s="190" t="b">
        <f t="shared" si="43"/>
        <v>1</v>
      </c>
      <c r="BD172" s="190" t="s">
        <v>1447</v>
      </c>
      <c r="BE172" s="190" t="s">
        <v>1447</v>
      </c>
    </row>
    <row r="173" spans="42:57" x14ac:dyDescent="0.25">
      <c r="AP173" s="190" t="s">
        <v>2083</v>
      </c>
      <c r="AQ173" s="190" t="s">
        <v>2248</v>
      </c>
      <c r="AR173" s="190" t="str">
        <f t="shared" si="46"/>
        <v>UP_LSB_Conc_pguL_MAX</v>
      </c>
      <c r="AS173" s="192" t="s">
        <v>2248</v>
      </c>
      <c r="AT173" s="192"/>
      <c r="AY173" s="190" t="s">
        <v>1457</v>
      </c>
      <c r="AZ173" s="190" t="s">
        <v>2249</v>
      </c>
      <c r="BA173" s="190" t="str">
        <f t="shared" si="48"/>
        <v>DSC_LQcalc_uL_remaining_TS_postQC_AVG</v>
      </c>
      <c r="BB173" s="190" t="s">
        <v>2249</v>
      </c>
      <c r="BC173" s="190" t="b">
        <f t="shared" si="43"/>
        <v>1</v>
      </c>
      <c r="BD173" s="190" t="s">
        <v>2249</v>
      </c>
      <c r="BE173" s="190" t="s">
        <v>2249</v>
      </c>
    </row>
    <row r="174" spans="42:57" x14ac:dyDescent="0.25">
      <c r="AP174" s="190" t="s">
        <v>2088</v>
      </c>
      <c r="AQ174" s="190" t="s">
        <v>2250</v>
      </c>
      <c r="AR174" s="190" t="str">
        <f t="shared" si="46"/>
        <v>UP_LSB_Conc_pguL_MEDIAN</v>
      </c>
      <c r="AS174" s="192" t="s">
        <v>2250</v>
      </c>
      <c r="AT174" s="192"/>
      <c r="AY174" s="190" t="s">
        <v>1469</v>
      </c>
      <c r="AZ174" s="190" t="s">
        <v>2251</v>
      </c>
      <c r="BA174" s="190" t="str">
        <f t="shared" si="48"/>
        <v>DSC_LQcalc_uL_remaining_TS_postQC_MIN</v>
      </c>
      <c r="BB174" s="190" t="s">
        <v>2251</v>
      </c>
      <c r="BC174" s="190" t="b">
        <f t="shared" si="43"/>
        <v>1</v>
      </c>
      <c r="BD174" s="190" t="s">
        <v>2251</v>
      </c>
      <c r="BE174" s="190" t="s">
        <v>2251</v>
      </c>
    </row>
    <row r="175" spans="42:57" x14ac:dyDescent="0.25">
      <c r="AP175" s="190" t="s">
        <v>2093</v>
      </c>
      <c r="AQ175" s="190" t="s">
        <v>2252</v>
      </c>
      <c r="AR175" s="190" t="str">
        <f t="shared" si="46"/>
        <v>UP_LSB_Conc_pguL_CV</v>
      </c>
      <c r="AS175" s="192" t="s">
        <v>2252</v>
      </c>
      <c r="AT175" s="192"/>
      <c r="AY175" s="190" t="s">
        <v>1482</v>
      </c>
      <c r="AZ175" s="190" t="s">
        <v>2253</v>
      </c>
      <c r="BA175" s="190" t="str">
        <f t="shared" si="48"/>
        <v>DSC_LQcalc_uL_remaining_TS_postQC_MAX</v>
      </c>
      <c r="BB175" s="190" t="s">
        <v>2253</v>
      </c>
      <c r="BC175" s="190" t="b">
        <f t="shared" si="43"/>
        <v>1</v>
      </c>
      <c r="BD175" s="190" t="s">
        <v>2253</v>
      </c>
      <c r="BE175" s="190" t="s">
        <v>2253</v>
      </c>
    </row>
    <row r="176" spans="42:57" x14ac:dyDescent="0.25">
      <c r="AP176" s="190" t="s">
        <v>2254</v>
      </c>
      <c r="AQ176" s="190" t="s">
        <v>2255</v>
      </c>
      <c r="AR176" s="190" t="str">
        <f t="shared" si="46"/>
        <v>UP_LSB_Molarity_pmolL_AVG</v>
      </c>
      <c r="AS176" s="192" t="s">
        <v>2255</v>
      </c>
      <c r="AT176" s="192"/>
      <c r="AY176" s="190" t="s">
        <v>1496</v>
      </c>
      <c r="AZ176" s="190" t="s">
        <v>2256</v>
      </c>
      <c r="BA176" s="190" t="str">
        <f t="shared" si="48"/>
        <v>DSC_LQcalc_uL_remaining_TS_postQC_MEDIAN</v>
      </c>
      <c r="BB176" s="190" t="s">
        <v>2256</v>
      </c>
      <c r="BC176" s="190" t="b">
        <f t="shared" si="43"/>
        <v>1</v>
      </c>
      <c r="BD176" s="190" t="s">
        <v>2256</v>
      </c>
      <c r="BE176" s="190" t="s">
        <v>2256</v>
      </c>
    </row>
    <row r="177" spans="42:57" x14ac:dyDescent="0.25">
      <c r="AP177" s="190" t="s">
        <v>2257</v>
      </c>
      <c r="AQ177" s="190" t="s">
        <v>2258</v>
      </c>
      <c r="AR177" s="190" t="str">
        <f t="shared" si="46"/>
        <v>UP_LSB_Molarity_pmolL_MIN</v>
      </c>
      <c r="AS177" s="192" t="s">
        <v>2258</v>
      </c>
      <c r="AT177" s="192"/>
      <c r="AY177" s="190" t="s">
        <v>1509</v>
      </c>
      <c r="AZ177" s="190" t="s">
        <v>2259</v>
      </c>
      <c r="BA177" s="190" t="str">
        <f t="shared" si="48"/>
        <v>DSC_LQcalc_uL_remaining_TS_postQC_CV</v>
      </c>
      <c r="BB177" s="190" t="s">
        <v>2259</v>
      </c>
      <c r="BC177" s="190" t="b">
        <f t="shared" si="43"/>
        <v>1</v>
      </c>
      <c r="BD177" s="190" t="s">
        <v>2259</v>
      </c>
      <c r="BE177" s="190" t="s">
        <v>2259</v>
      </c>
    </row>
    <row r="178" spans="42:57" x14ac:dyDescent="0.25">
      <c r="AP178" s="190" t="s">
        <v>2260</v>
      </c>
      <c r="AQ178" s="190" t="s">
        <v>2261</v>
      </c>
      <c r="AR178" s="190" t="str">
        <f t="shared" si="46"/>
        <v>UP_LSB_Molarity_pmolL_MAX</v>
      </c>
      <c r="AS178" s="192" t="s">
        <v>2261</v>
      </c>
      <c r="AT178" s="192"/>
      <c r="AY178" s="190" t="s">
        <v>1519</v>
      </c>
      <c r="AZ178" s="190" t="s">
        <v>2262</v>
      </c>
      <c r="BA178" s="190" t="str">
        <f>AX$3&amp;"_"&amp;AX$16&amp;"_"&amp;AY178</f>
        <v>DSC_LQcalc_nM_AVG</v>
      </c>
      <c r="BB178" s="190" t="s">
        <v>2262</v>
      </c>
      <c r="BC178" s="190" t="b">
        <f t="shared" si="43"/>
        <v>1</v>
      </c>
      <c r="BD178" s="190" t="s">
        <v>2262</v>
      </c>
      <c r="BE178" s="190" t="s">
        <v>2262</v>
      </c>
    </row>
    <row r="179" spans="42:57" x14ac:dyDescent="0.25">
      <c r="AP179" s="190" t="s">
        <v>2263</v>
      </c>
      <c r="AQ179" s="190" t="s">
        <v>2264</v>
      </c>
      <c r="AR179" s="190" t="str">
        <f t="shared" si="46"/>
        <v>UP_LSB_Molarity_pmolL_MEDIAN</v>
      </c>
      <c r="AS179" s="192" t="s">
        <v>2264</v>
      </c>
      <c r="AT179" s="192"/>
      <c r="AY179" s="190" t="s">
        <v>1530</v>
      </c>
      <c r="AZ179" s="190" t="s">
        <v>2265</v>
      </c>
      <c r="BA179" s="190" t="str">
        <f t="shared" si="48"/>
        <v>DSC_LQcalc_nM_MIN</v>
      </c>
      <c r="BB179" s="190" t="s">
        <v>2265</v>
      </c>
      <c r="BC179" s="190" t="b">
        <f t="shared" si="43"/>
        <v>1</v>
      </c>
      <c r="BD179" s="190" t="s">
        <v>2265</v>
      </c>
      <c r="BE179" s="190" t="s">
        <v>2265</v>
      </c>
    </row>
    <row r="180" spans="42:57" x14ac:dyDescent="0.25">
      <c r="AP180" s="190" t="s">
        <v>2266</v>
      </c>
      <c r="AQ180" s="190" t="str">
        <f>AS180</f>
        <v>Library Sizing Bioanalyzer Molarity_[pmol/l] CV</v>
      </c>
      <c r="AR180" s="190" t="str">
        <f t="shared" si="46"/>
        <v>UP_LSB_Molarity_pmolL_CV</v>
      </c>
      <c r="AS180" s="192" t="s">
        <v>2267</v>
      </c>
      <c r="AT180" s="192"/>
      <c r="AY180" s="190" t="s">
        <v>1541</v>
      </c>
      <c r="AZ180" s="190" t="s">
        <v>2268</v>
      </c>
      <c r="BA180" s="190" t="str">
        <f t="shared" si="48"/>
        <v>DSC_LQcalc_nM_MAX</v>
      </c>
      <c r="BB180" s="190" t="s">
        <v>2268</v>
      </c>
      <c r="BC180" s="190" t="b">
        <f t="shared" si="43"/>
        <v>1</v>
      </c>
      <c r="BD180" s="190" t="s">
        <v>2268</v>
      </c>
      <c r="BE180" s="190" t="s">
        <v>2268</v>
      </c>
    </row>
    <row r="181" spans="42:57" x14ac:dyDescent="0.25">
      <c r="AP181" s="190" t="s">
        <v>2153</v>
      </c>
      <c r="AQ181" s="190" t="str">
        <f t="shared" ref="AQ181:AQ186" si="49">AS181</f>
        <v>Library Sizing Bioanalyzer Average Insert Size AVG</v>
      </c>
      <c r="AR181" s="190" t="str">
        <f t="shared" si="46"/>
        <v>UP_LSB_avg_Insert_size_AVG</v>
      </c>
      <c r="AS181" s="192" t="s">
        <v>2269</v>
      </c>
      <c r="AT181" s="192"/>
      <c r="AY181" s="190" t="s">
        <v>1551</v>
      </c>
      <c r="AZ181" s="190" t="s">
        <v>2270</v>
      </c>
      <c r="BA181" s="190" t="str">
        <f>AX$3&amp;"_"&amp;AX$16&amp;"_"&amp;AY181</f>
        <v>DSC_LQcalc_nM_MEDIAN</v>
      </c>
      <c r="BB181" s="190" t="s">
        <v>2270</v>
      </c>
      <c r="BC181" s="190" t="b">
        <f t="shared" si="43"/>
        <v>1</v>
      </c>
      <c r="BD181" s="190" t="s">
        <v>2270</v>
      </c>
      <c r="BE181" s="190" t="s">
        <v>2270</v>
      </c>
    </row>
    <row r="182" spans="42:57" x14ac:dyDescent="0.25">
      <c r="AP182" s="190" t="s">
        <v>2157</v>
      </c>
      <c r="AQ182" s="190" t="str">
        <f t="shared" si="49"/>
        <v>Library Sizing Bioanalyzer Average Insert Size MIN</v>
      </c>
      <c r="AR182" s="190" t="str">
        <f t="shared" si="46"/>
        <v>UP_LSB_avg_Insert_size_MIN</v>
      </c>
      <c r="AS182" s="192" t="s">
        <v>2271</v>
      </c>
      <c r="AT182" s="192"/>
      <c r="AY182" s="190" t="s">
        <v>1562</v>
      </c>
      <c r="AZ182" s="190" t="s">
        <v>2272</v>
      </c>
      <c r="BA182" s="190" t="str">
        <f t="shared" ref="BA182:BA187" si="50">AX$3&amp;"_"&amp;AX$16&amp;"_"&amp;AY182</f>
        <v>DSC_LQcalc_nM_CV</v>
      </c>
      <c r="BB182" s="190" t="s">
        <v>2272</v>
      </c>
      <c r="BC182" s="190" t="b">
        <f t="shared" si="43"/>
        <v>1</v>
      </c>
      <c r="BD182" s="190" t="s">
        <v>2272</v>
      </c>
      <c r="BE182" s="190" t="s">
        <v>2272</v>
      </c>
    </row>
    <row r="183" spans="42:57" x14ac:dyDescent="0.25">
      <c r="AP183" s="190" t="s">
        <v>2161</v>
      </c>
      <c r="AQ183" s="190" t="str">
        <f t="shared" si="49"/>
        <v>Library Sizing Bioanalyzer Average Insert Size MAX</v>
      </c>
      <c r="AR183" s="190" t="str">
        <f t="shared" si="46"/>
        <v>UP_LSB_avg_Insert_size_MAX</v>
      </c>
      <c r="AS183" s="192" t="s">
        <v>2273</v>
      </c>
      <c r="AT183" s="192"/>
      <c r="AY183" s="190" t="s">
        <v>1572</v>
      </c>
      <c r="AZ183" s="190" t="s">
        <v>1573</v>
      </c>
      <c r="BA183" s="190" t="str">
        <f t="shared" si="50"/>
        <v>DSC_LQcalc_adj_ng_AVG</v>
      </c>
      <c r="BB183" s="190" t="s">
        <v>1573</v>
      </c>
      <c r="BC183" s="190" t="b">
        <f t="shared" si="43"/>
        <v>1</v>
      </c>
      <c r="BD183" s="190" t="s">
        <v>1573</v>
      </c>
      <c r="BE183" s="190" t="s">
        <v>1573</v>
      </c>
    </row>
    <row r="184" spans="42:57" x14ac:dyDescent="0.25">
      <c r="AP184" s="190" t="s">
        <v>2165</v>
      </c>
      <c r="AQ184" s="190" t="str">
        <f t="shared" si="49"/>
        <v>Library Sizing Bioanalyzer Average Insert Size MEDIAN</v>
      </c>
      <c r="AR184" s="190" t="str">
        <f t="shared" si="46"/>
        <v>UP_LSB_avg_Insert_size_MEDIAN</v>
      </c>
      <c r="AS184" s="192" t="s">
        <v>2274</v>
      </c>
      <c r="AT184" s="192"/>
      <c r="AY184" s="190" t="s">
        <v>1581</v>
      </c>
      <c r="AZ184" s="190" t="s">
        <v>1582</v>
      </c>
      <c r="BA184" s="190" t="str">
        <f t="shared" si="50"/>
        <v>DSC_LQcalc_adj_ng_MIN</v>
      </c>
      <c r="BB184" s="190" t="s">
        <v>1582</v>
      </c>
      <c r="BC184" s="190" t="b">
        <f t="shared" si="43"/>
        <v>1</v>
      </c>
      <c r="BD184" s="190" t="s">
        <v>1582</v>
      </c>
      <c r="BE184" s="190" t="s">
        <v>1582</v>
      </c>
    </row>
    <row r="185" spans="42:57" x14ac:dyDescent="0.25">
      <c r="AP185" s="190" t="s">
        <v>2169</v>
      </c>
      <c r="AQ185" s="190" t="str">
        <f t="shared" si="49"/>
        <v>Library Sizing Bioanalyzer Average Insert Size CV</v>
      </c>
      <c r="AR185" s="190" t="str">
        <f t="shared" si="46"/>
        <v>UP_LSB_avg_Insert_size_CV</v>
      </c>
      <c r="AS185" s="192" t="s">
        <v>2275</v>
      </c>
      <c r="AT185" s="192"/>
      <c r="AY185" s="190" t="s">
        <v>1591</v>
      </c>
      <c r="AZ185" s="190" t="s">
        <v>1592</v>
      </c>
      <c r="BA185" s="190" t="str">
        <f t="shared" si="50"/>
        <v>DSC_LQcalc_adj_ng_MAX</v>
      </c>
      <c r="BB185" s="190" t="s">
        <v>1592</v>
      </c>
      <c r="BC185" s="190" t="b">
        <f t="shared" si="43"/>
        <v>1</v>
      </c>
      <c r="BD185" s="190" t="s">
        <v>1592</v>
      </c>
      <c r="BE185" s="190" t="s">
        <v>1592</v>
      </c>
    </row>
    <row r="186" spans="42:57" x14ac:dyDescent="0.25">
      <c r="AP186" s="190" t="s">
        <v>2173</v>
      </c>
      <c r="AQ186" s="190" t="str">
        <f t="shared" si="49"/>
        <v>Library Sizing Bioanalyzer Average adapter length</v>
      </c>
      <c r="AR186" s="190" t="str">
        <f t="shared" si="46"/>
        <v>UP_LSB_avg_adapter_length</v>
      </c>
      <c r="AS186" s="192" t="s">
        <v>2276</v>
      </c>
      <c r="AT186" s="192"/>
      <c r="AY186" s="190" t="s">
        <v>1601</v>
      </c>
      <c r="AZ186" s="190" t="s">
        <v>1602</v>
      </c>
      <c r="BA186" s="190" t="str">
        <f t="shared" si="50"/>
        <v>DSC_LQcalc_adj_ng_MEDIAN</v>
      </c>
      <c r="BB186" s="190" t="s">
        <v>1602</v>
      </c>
      <c r="BC186" s="190" t="b">
        <f t="shared" si="43"/>
        <v>1</v>
      </c>
      <c r="BD186" s="190" t="s">
        <v>1602</v>
      </c>
      <c r="BE186" s="190" t="s">
        <v>1602</v>
      </c>
    </row>
    <row r="187" spans="42:57" x14ac:dyDescent="0.25">
      <c r="AS187" s="192" t="s">
        <v>869</v>
      </c>
      <c r="AT187" s="192"/>
      <c r="AY187" s="190" t="s">
        <v>1609</v>
      </c>
      <c r="AZ187" s="190" t="s">
        <v>1610</v>
      </c>
      <c r="BA187" s="190" t="str">
        <f t="shared" si="50"/>
        <v>DSC_LQcalc_adj_ng_CV</v>
      </c>
      <c r="BB187" s="190" t="s">
        <v>1610</v>
      </c>
      <c r="BC187" s="190" t="b">
        <f t="shared" si="43"/>
        <v>1</v>
      </c>
      <c r="BD187" s="190" t="s">
        <v>1610</v>
      </c>
      <c r="BE187" s="190" t="s">
        <v>1610</v>
      </c>
    </row>
    <row r="188" spans="42:57" x14ac:dyDescent="0.25">
      <c r="AS188" s="192" t="s">
        <v>907</v>
      </c>
      <c r="AT188" s="192"/>
      <c r="AY188" s="190" t="s">
        <v>1619</v>
      </c>
      <c r="AZ188" s="190" t="s">
        <v>2277</v>
      </c>
      <c r="BA188" s="190" t="str">
        <f>AX$3&amp;"_"&amp;AX$17&amp;"_"&amp;AY188</f>
        <v>DSC_LD_Dilution_Factor</v>
      </c>
      <c r="BB188" s="190" t="s">
        <v>2277</v>
      </c>
      <c r="BC188" s="190" t="b">
        <f t="shared" si="43"/>
        <v>1</v>
      </c>
      <c r="BD188" s="190" t="s">
        <v>2277</v>
      </c>
      <c r="BE188" s="190" t="s">
        <v>2277</v>
      </c>
    </row>
    <row r="189" spans="42:57" x14ac:dyDescent="0.25">
      <c r="AS189" s="192" t="s">
        <v>939</v>
      </c>
      <c r="AT189" s="192"/>
      <c r="AY189" s="190" t="s">
        <v>1212</v>
      </c>
      <c r="AZ189" s="190" t="s">
        <v>2278</v>
      </c>
      <c r="BA189" s="190" t="str">
        <f t="shared" ref="BA189:BA206" si="51">AX$3&amp;"_"&amp;AX$17&amp;"_"&amp;AY189</f>
        <v>DSC_LD_Volume_uL</v>
      </c>
      <c r="BB189" s="190" t="s">
        <v>2278</v>
      </c>
      <c r="BC189" s="190" t="b">
        <f t="shared" si="43"/>
        <v>1</v>
      </c>
      <c r="BD189" s="190" t="s">
        <v>2278</v>
      </c>
      <c r="BE189" s="190" t="s">
        <v>2278</v>
      </c>
    </row>
    <row r="190" spans="42:57" x14ac:dyDescent="0.25">
      <c r="AS190" s="192" t="s">
        <v>969</v>
      </c>
      <c r="AT190" s="192"/>
      <c r="AY190" s="190" t="s">
        <v>530</v>
      </c>
      <c r="BA190" s="190" t="str">
        <f t="shared" si="51"/>
        <v>DSC_LD_Tech</v>
      </c>
      <c r="BB190" s="190" t="str">
        <f>BE190</f>
        <v>Library Dilution Dilution Tech</v>
      </c>
      <c r="BC190" s="190" t="b">
        <f t="shared" si="43"/>
        <v>1</v>
      </c>
      <c r="BD190" s="190" t="s">
        <v>2279</v>
      </c>
      <c r="BE190" s="190" t="s">
        <v>2280</v>
      </c>
    </row>
    <row r="191" spans="42:57" x14ac:dyDescent="0.25">
      <c r="AS191" s="192" t="s">
        <v>993</v>
      </c>
      <c r="AT191" s="192"/>
      <c r="AY191" s="190" t="s">
        <v>529</v>
      </c>
      <c r="BA191" s="190" t="str">
        <f t="shared" si="51"/>
        <v>DSC_LD_Date</v>
      </c>
      <c r="BB191" s="190" t="str">
        <f>BE191</f>
        <v>Library Dilution Dilution Date</v>
      </c>
      <c r="BC191" s="190" t="b">
        <f t="shared" si="43"/>
        <v>1</v>
      </c>
      <c r="BD191" s="190" t="s">
        <v>2281</v>
      </c>
      <c r="BE191" s="190" t="s">
        <v>2282</v>
      </c>
    </row>
    <row r="192" spans="42:57" x14ac:dyDescent="0.25">
      <c r="AS192" s="192" t="s">
        <v>1017</v>
      </c>
      <c r="AT192" s="192"/>
      <c r="AY192" s="190" t="s">
        <v>1657</v>
      </c>
      <c r="AZ192" s="190" t="s">
        <v>2279</v>
      </c>
      <c r="BA192" s="190" t="str">
        <f t="shared" si="51"/>
        <v>DSC_LD_Dilution_factor_AVG</v>
      </c>
      <c r="BB192" s="190" t="s">
        <v>2279</v>
      </c>
      <c r="BC192" s="190" t="b">
        <f t="shared" si="43"/>
        <v>1</v>
      </c>
      <c r="BD192" s="190" t="s">
        <v>2283</v>
      </c>
      <c r="BE192" s="190" t="s">
        <v>2279</v>
      </c>
    </row>
    <row r="193" spans="45:57" x14ac:dyDescent="0.25">
      <c r="AS193" s="192" t="s">
        <v>1042</v>
      </c>
      <c r="AT193" s="192"/>
      <c r="AY193" s="190" t="s">
        <v>1667</v>
      </c>
      <c r="AZ193" s="190" t="s">
        <v>2281</v>
      </c>
      <c r="BA193" s="190" t="str">
        <f t="shared" si="51"/>
        <v>DSC_LD_Dilution_factor_MIN</v>
      </c>
      <c r="BB193" s="190" t="s">
        <v>2281</v>
      </c>
      <c r="BC193" s="190" t="b">
        <f t="shared" si="43"/>
        <v>1</v>
      </c>
      <c r="BD193" s="190" t="s">
        <v>2284</v>
      </c>
      <c r="BE193" s="190" t="s">
        <v>2281</v>
      </c>
    </row>
    <row r="194" spans="45:57" x14ac:dyDescent="0.25">
      <c r="AS194" s="192" t="s">
        <v>1064</v>
      </c>
      <c r="AT194" s="192"/>
      <c r="AY194" s="190" t="s">
        <v>1676</v>
      </c>
      <c r="AZ194" s="190" t="s">
        <v>2283</v>
      </c>
      <c r="BA194" s="190" t="str">
        <f t="shared" si="51"/>
        <v>DSC_LD_Dilution_factor_MAX</v>
      </c>
      <c r="BB194" s="190" t="s">
        <v>2283</v>
      </c>
      <c r="BC194" s="190" t="b">
        <f t="shared" si="43"/>
        <v>1</v>
      </c>
      <c r="BD194" s="190" t="s">
        <v>2285</v>
      </c>
      <c r="BE194" s="190" t="s">
        <v>2283</v>
      </c>
    </row>
    <row r="195" spans="45:57" x14ac:dyDescent="0.25">
      <c r="AS195" s="192" t="s">
        <v>1087</v>
      </c>
      <c r="AT195" s="192"/>
      <c r="AY195" s="190" t="s">
        <v>1683</v>
      </c>
      <c r="AZ195" s="190" t="s">
        <v>2284</v>
      </c>
      <c r="BA195" s="190" t="str">
        <f t="shared" si="51"/>
        <v>DSC_LD_Dilution_factor_MEDIAN</v>
      </c>
      <c r="BB195" s="190" t="s">
        <v>2284</v>
      </c>
      <c r="BC195" s="190" t="b">
        <f t="shared" si="43"/>
        <v>1</v>
      </c>
      <c r="BD195" s="190" t="s">
        <v>1700</v>
      </c>
      <c r="BE195" s="190" t="s">
        <v>2284</v>
      </c>
    </row>
    <row r="196" spans="45:57" x14ac:dyDescent="0.25">
      <c r="AS196" s="192" t="s">
        <v>1108</v>
      </c>
      <c r="AT196" s="192"/>
      <c r="AY196" s="190" t="s">
        <v>1691</v>
      </c>
      <c r="AZ196" s="190" t="s">
        <v>2285</v>
      </c>
      <c r="BA196" s="190" t="str">
        <f t="shared" si="51"/>
        <v>DSC_LD_Dilution_factor_CV</v>
      </c>
      <c r="BB196" s="190" t="s">
        <v>2285</v>
      </c>
      <c r="BC196" s="190" t="b">
        <f t="shared" ref="BC196:BC259" si="52">BE196=BB196</f>
        <v>1</v>
      </c>
      <c r="BD196" s="190" t="s">
        <v>1708</v>
      </c>
      <c r="BE196" s="190" t="s">
        <v>2285</v>
      </c>
    </row>
    <row r="197" spans="45:57" x14ac:dyDescent="0.25">
      <c r="AS197" s="192" t="s">
        <v>1128</v>
      </c>
      <c r="AT197" s="192"/>
      <c r="AY197" s="190" t="s">
        <v>1699</v>
      </c>
      <c r="AZ197" s="190" t="s">
        <v>1700</v>
      </c>
      <c r="BA197" s="190" t="str">
        <f t="shared" si="51"/>
        <v>DSC_LD_expected_nM_AVG</v>
      </c>
      <c r="BB197" s="190" t="s">
        <v>1700</v>
      </c>
      <c r="BC197" s="190" t="b">
        <f t="shared" si="52"/>
        <v>1</v>
      </c>
      <c r="BD197" s="190" t="s">
        <v>1715</v>
      </c>
      <c r="BE197" s="190" t="s">
        <v>1700</v>
      </c>
    </row>
    <row r="198" spans="45:57" x14ac:dyDescent="0.25">
      <c r="AS198" s="192" t="s">
        <v>1147</v>
      </c>
      <c r="AT198" s="192"/>
      <c r="AY198" s="190" t="s">
        <v>1707</v>
      </c>
      <c r="AZ198" s="190" t="s">
        <v>1708</v>
      </c>
      <c r="BA198" s="190" t="str">
        <f t="shared" si="51"/>
        <v>DSC_LD_expected_nM_MIN</v>
      </c>
      <c r="BB198" s="190" t="s">
        <v>1708</v>
      </c>
      <c r="BC198" s="190" t="b">
        <f t="shared" si="52"/>
        <v>1</v>
      </c>
      <c r="BD198" s="190" t="s">
        <v>1722</v>
      </c>
      <c r="BE198" s="190" t="s">
        <v>1708</v>
      </c>
    </row>
    <row r="199" spans="45:57" x14ac:dyDescent="0.25">
      <c r="AS199" s="192" t="s">
        <v>1167</v>
      </c>
      <c r="AT199" s="192"/>
      <c r="AY199" s="190" t="s">
        <v>1714</v>
      </c>
      <c r="AZ199" s="190" t="s">
        <v>1715</v>
      </c>
      <c r="BA199" s="190" t="str">
        <f t="shared" si="51"/>
        <v>DSC_LD_expected_nM_MAX</v>
      </c>
      <c r="BB199" s="190" t="s">
        <v>1715</v>
      </c>
      <c r="BC199" s="190" t="b">
        <f t="shared" si="52"/>
        <v>1</v>
      </c>
      <c r="BD199" s="190" t="s">
        <v>1729</v>
      </c>
      <c r="BE199" s="190" t="s">
        <v>1715</v>
      </c>
    </row>
    <row r="200" spans="45:57" x14ac:dyDescent="0.25">
      <c r="AS200" s="192" t="s">
        <v>1185</v>
      </c>
      <c r="AT200" s="192"/>
      <c r="AY200" s="190" t="s">
        <v>1721</v>
      </c>
      <c r="AZ200" s="190" t="s">
        <v>1722</v>
      </c>
      <c r="BA200" s="190" t="str">
        <f t="shared" si="51"/>
        <v>DSC_LD_expected_nM_MEDIAN</v>
      </c>
      <c r="BB200" s="190" t="s">
        <v>1722</v>
      </c>
      <c r="BC200" s="190" t="b">
        <f t="shared" si="52"/>
        <v>1</v>
      </c>
      <c r="BD200" s="190" t="s">
        <v>1736</v>
      </c>
      <c r="BE200" s="190" t="s">
        <v>1722</v>
      </c>
    </row>
    <row r="201" spans="45:57" x14ac:dyDescent="0.25">
      <c r="AS201" s="192" t="s">
        <v>1201</v>
      </c>
      <c r="AT201" s="192"/>
      <c r="AY201" s="190" t="s">
        <v>1728</v>
      </c>
      <c r="AZ201" s="190" t="s">
        <v>1729</v>
      </c>
      <c r="BA201" s="190" t="str">
        <f t="shared" si="51"/>
        <v>DSC_LD_expected_nM_CV</v>
      </c>
      <c r="BB201" s="190" t="s">
        <v>1729</v>
      </c>
      <c r="BC201" s="190" t="b">
        <f t="shared" si="52"/>
        <v>1</v>
      </c>
      <c r="BD201" s="190" t="s">
        <v>1742</v>
      </c>
      <c r="BE201" s="190" t="s">
        <v>1729</v>
      </c>
    </row>
    <row r="202" spans="45:57" x14ac:dyDescent="0.25">
      <c r="AS202" s="192" t="s">
        <v>1216</v>
      </c>
      <c r="AT202" s="192"/>
      <c r="AY202" s="190" t="s">
        <v>1735</v>
      </c>
      <c r="AZ202" s="190" t="s">
        <v>1736</v>
      </c>
      <c r="BA202" s="190" t="str">
        <f t="shared" si="51"/>
        <v>DSC_LD_uL_remaining_TS_postD_AVG</v>
      </c>
      <c r="BB202" s="190" t="s">
        <v>1736</v>
      </c>
      <c r="BC202" s="190" t="b">
        <f t="shared" si="52"/>
        <v>1</v>
      </c>
      <c r="BD202" s="190" t="s">
        <v>1750</v>
      </c>
      <c r="BE202" s="190" t="s">
        <v>1736</v>
      </c>
    </row>
    <row r="203" spans="45:57" x14ac:dyDescent="0.25">
      <c r="AS203" s="192" t="s">
        <v>1232</v>
      </c>
      <c r="AT203" s="192"/>
      <c r="AY203" s="190" t="s">
        <v>1741</v>
      </c>
      <c r="AZ203" s="190" t="s">
        <v>1742</v>
      </c>
      <c r="BA203" s="190" t="str">
        <f t="shared" si="51"/>
        <v>DSC_LD_uL_remaining_TS_postD_MIN</v>
      </c>
      <c r="BB203" s="190" t="s">
        <v>1742</v>
      </c>
      <c r="BC203" s="190" t="b">
        <f t="shared" si="52"/>
        <v>1</v>
      </c>
      <c r="BD203" s="190" t="s">
        <v>1757</v>
      </c>
      <c r="BE203" s="190" t="s">
        <v>1742</v>
      </c>
    </row>
    <row r="204" spans="45:57" x14ac:dyDescent="0.25">
      <c r="AS204" s="192" t="s">
        <v>1246</v>
      </c>
      <c r="AT204" s="192"/>
      <c r="AY204" s="190" t="s">
        <v>1749</v>
      </c>
      <c r="AZ204" s="190" t="s">
        <v>1750</v>
      </c>
      <c r="BA204" s="190" t="str">
        <f t="shared" si="51"/>
        <v>DSC_LD_uL_remaining_TS_postD_MAX</v>
      </c>
      <c r="BB204" s="190" t="s">
        <v>1750</v>
      </c>
      <c r="BC204" s="190" t="b">
        <f t="shared" si="52"/>
        <v>1</v>
      </c>
      <c r="BD204" s="190" t="s">
        <v>1765</v>
      </c>
      <c r="BE204" s="190" t="s">
        <v>1750</v>
      </c>
    </row>
    <row r="205" spans="45:57" x14ac:dyDescent="0.25">
      <c r="AS205" s="192" t="s">
        <v>1263</v>
      </c>
      <c r="AT205" s="192"/>
      <c r="AY205" s="190" t="s">
        <v>1756</v>
      </c>
      <c r="AZ205" s="190" t="s">
        <v>1757</v>
      </c>
      <c r="BA205" s="190" t="str">
        <f t="shared" si="51"/>
        <v>DSC_LD_uL_remaining_TS_postD_MEDIAN</v>
      </c>
      <c r="BB205" s="190" t="s">
        <v>1757</v>
      </c>
      <c r="BC205" s="190" t="b">
        <f t="shared" si="52"/>
        <v>1</v>
      </c>
      <c r="BD205" s="190" t="s">
        <v>1771</v>
      </c>
      <c r="BE205" s="190" t="s">
        <v>1757</v>
      </c>
    </row>
    <row r="206" spans="45:57" x14ac:dyDescent="0.25">
      <c r="AS206" s="192" t="s">
        <v>1278</v>
      </c>
      <c r="AT206" s="192"/>
      <c r="AY206" s="190" t="s">
        <v>1764</v>
      </c>
      <c r="AZ206" s="190" t="s">
        <v>1765</v>
      </c>
      <c r="BA206" s="190" t="str">
        <f t="shared" si="51"/>
        <v>DSC_LD_uL_remaining_TS_postD_CV</v>
      </c>
      <c r="BB206" s="190" t="s">
        <v>1765</v>
      </c>
      <c r="BC206" s="190" t="b">
        <f t="shared" si="52"/>
        <v>1</v>
      </c>
      <c r="BD206" s="190" t="s">
        <v>1778</v>
      </c>
      <c r="BE206" s="190" t="s">
        <v>1765</v>
      </c>
    </row>
    <row r="207" spans="45:57" x14ac:dyDescent="0.25">
      <c r="AS207" s="192" t="s">
        <v>1293</v>
      </c>
      <c r="AT207" s="192"/>
      <c r="AY207" s="190" t="s">
        <v>530</v>
      </c>
      <c r="AZ207" s="190" t="s">
        <v>1771</v>
      </c>
      <c r="BA207" s="190" t="str">
        <f>AX$3&amp;"_"&amp;AX$18&amp;"_"&amp;AY207</f>
        <v>DSC_LDQ_Tech</v>
      </c>
      <c r="BB207" s="190" t="s">
        <v>1771</v>
      </c>
      <c r="BC207" s="190" t="b">
        <f t="shared" si="52"/>
        <v>1</v>
      </c>
      <c r="BD207" s="190" t="s">
        <v>1785</v>
      </c>
      <c r="BE207" s="190" t="s">
        <v>1771</v>
      </c>
    </row>
    <row r="208" spans="45:57" x14ac:dyDescent="0.25">
      <c r="AS208" s="192" t="s">
        <v>1308</v>
      </c>
      <c r="AT208" s="192"/>
      <c r="AY208" s="190" t="s">
        <v>529</v>
      </c>
      <c r="AZ208" s="190" t="s">
        <v>1778</v>
      </c>
      <c r="BA208" s="190" t="str">
        <f t="shared" ref="BA208:BA225" si="53">AX$3&amp;"_"&amp;AX$18&amp;"_"&amp;AY208</f>
        <v>DSC_LDQ_Date</v>
      </c>
      <c r="BB208" s="190" t="s">
        <v>1778</v>
      </c>
      <c r="BC208" s="190" t="b">
        <f t="shared" si="52"/>
        <v>1</v>
      </c>
      <c r="BD208" s="190" t="s">
        <v>1792</v>
      </c>
      <c r="BE208" s="190" t="s">
        <v>1778</v>
      </c>
    </row>
    <row r="209" spans="45:57" x14ac:dyDescent="0.25">
      <c r="AS209" s="192" t="s">
        <v>1327</v>
      </c>
      <c r="AT209" s="192"/>
      <c r="AY209" s="190" t="s">
        <v>534</v>
      </c>
      <c r="AZ209" s="190" t="s">
        <v>1785</v>
      </c>
      <c r="BA209" s="190" t="str">
        <f t="shared" si="53"/>
        <v>DSC_LDQ_File</v>
      </c>
      <c r="BB209" s="190" t="s">
        <v>1785</v>
      </c>
      <c r="BC209" s="190" t="b">
        <f t="shared" si="52"/>
        <v>1</v>
      </c>
      <c r="BD209" s="190" t="s">
        <v>1799</v>
      </c>
      <c r="BE209" s="190" t="s">
        <v>1785</v>
      </c>
    </row>
    <row r="210" spans="45:57" x14ac:dyDescent="0.25">
      <c r="AS210" s="192" t="s">
        <v>1341</v>
      </c>
      <c r="AT210" s="192"/>
      <c r="AY210" s="190" t="s">
        <v>536</v>
      </c>
      <c r="AZ210" s="190" t="s">
        <v>1792</v>
      </c>
      <c r="BA210" s="190" t="str">
        <f t="shared" si="53"/>
        <v>DSC_LDQ_Kit</v>
      </c>
      <c r="BB210" s="190" t="s">
        <v>1792</v>
      </c>
      <c r="BC210" s="190" t="b">
        <f t="shared" si="52"/>
        <v>1</v>
      </c>
      <c r="BD210" s="190" t="s">
        <v>1806</v>
      </c>
      <c r="BE210" s="190" t="s">
        <v>1792</v>
      </c>
    </row>
    <row r="211" spans="45:57" x14ac:dyDescent="0.25">
      <c r="AS211" s="192" t="s">
        <v>1353</v>
      </c>
      <c r="AT211" s="192"/>
      <c r="AY211" s="190" t="s">
        <v>535</v>
      </c>
      <c r="AZ211" s="190" t="s">
        <v>1799</v>
      </c>
      <c r="BA211" s="190" t="str">
        <f t="shared" si="53"/>
        <v>DSC_LDQ_Instrument</v>
      </c>
      <c r="BB211" s="190" t="s">
        <v>1799</v>
      </c>
      <c r="BC211" s="190" t="b">
        <f t="shared" si="52"/>
        <v>1</v>
      </c>
      <c r="BD211" s="190" t="s">
        <v>1813</v>
      </c>
      <c r="BE211" s="190" t="s">
        <v>1799</v>
      </c>
    </row>
    <row r="212" spans="45:57" x14ac:dyDescent="0.25">
      <c r="AS212" s="192" t="s">
        <v>1369</v>
      </c>
      <c r="AT212" s="192"/>
      <c r="AY212" s="190" t="s">
        <v>537</v>
      </c>
      <c r="AZ212" s="190" t="s">
        <v>1806</v>
      </c>
      <c r="BA212" s="190" t="str">
        <f t="shared" si="53"/>
        <v>DSC_LDQ_Dilution_factor</v>
      </c>
      <c r="BB212" s="190" t="s">
        <v>1806</v>
      </c>
      <c r="BC212" s="190" t="b">
        <f t="shared" si="52"/>
        <v>1</v>
      </c>
      <c r="BD212" s="190" t="s">
        <v>1820</v>
      </c>
      <c r="BE212" s="190" t="s">
        <v>1806</v>
      </c>
    </row>
    <row r="213" spans="45:57" x14ac:dyDescent="0.25">
      <c r="AS213" s="192" t="s">
        <v>1383</v>
      </c>
      <c r="AT213" s="192"/>
      <c r="AY213" s="190" t="s">
        <v>1212</v>
      </c>
      <c r="AZ213" s="190" t="s">
        <v>1813</v>
      </c>
      <c r="BA213" s="190" t="str">
        <f t="shared" si="53"/>
        <v>DSC_LDQ_Volume_uL</v>
      </c>
      <c r="BB213" s="190" t="s">
        <v>1813</v>
      </c>
      <c r="BC213" s="190" t="b">
        <f t="shared" si="52"/>
        <v>1</v>
      </c>
      <c r="BD213" s="190" t="s">
        <v>1827</v>
      </c>
      <c r="BE213" s="190" t="s">
        <v>1813</v>
      </c>
    </row>
    <row r="214" spans="45:57" x14ac:dyDescent="0.25">
      <c r="AS214" s="192" t="s">
        <v>1397</v>
      </c>
      <c r="AT214" s="192"/>
      <c r="AY214" s="190" t="s">
        <v>539</v>
      </c>
      <c r="AZ214" s="190" t="s">
        <v>1820</v>
      </c>
      <c r="BA214" s="190" t="str">
        <f t="shared" si="53"/>
        <v>DSC_LDQ_Reps</v>
      </c>
      <c r="BB214" s="190" t="s">
        <v>1820</v>
      </c>
      <c r="BC214" s="190" t="b">
        <f t="shared" si="52"/>
        <v>1</v>
      </c>
      <c r="BD214" s="190" t="s">
        <v>1834</v>
      </c>
      <c r="BE214" s="190" t="s">
        <v>1820</v>
      </c>
    </row>
    <row r="215" spans="45:57" x14ac:dyDescent="0.25">
      <c r="AS215" s="192" t="s">
        <v>1407</v>
      </c>
      <c r="AT215" s="192"/>
      <c r="AY215" s="190" t="s">
        <v>1242</v>
      </c>
      <c r="AZ215" s="190" t="s">
        <v>1827</v>
      </c>
      <c r="BA215" s="190" t="str">
        <f t="shared" si="53"/>
        <v>DSC_LDQ_Reads_perRep</v>
      </c>
      <c r="BB215" s="190" t="s">
        <v>1827</v>
      </c>
      <c r="BC215" s="190" t="b">
        <f t="shared" si="52"/>
        <v>1</v>
      </c>
      <c r="BD215" s="190" t="s">
        <v>1841</v>
      </c>
      <c r="BE215" s="190" t="s">
        <v>1827</v>
      </c>
    </row>
    <row r="216" spans="45:57" x14ac:dyDescent="0.25">
      <c r="AS216" s="192" t="s">
        <v>1417</v>
      </c>
      <c r="AT216" s="192"/>
      <c r="AY216" s="190" t="s">
        <v>1259</v>
      </c>
      <c r="AZ216" s="190" t="s">
        <v>1834</v>
      </c>
      <c r="BA216" s="190" t="str">
        <f t="shared" si="53"/>
        <v>DSC_LDQ_nguL_AVG</v>
      </c>
      <c r="BB216" s="190" t="s">
        <v>1834</v>
      </c>
      <c r="BC216" s="190" t="b">
        <f t="shared" si="52"/>
        <v>1</v>
      </c>
      <c r="BD216" s="190" t="s">
        <v>1848</v>
      </c>
      <c r="BE216" s="190" t="s">
        <v>1834</v>
      </c>
    </row>
    <row r="217" spans="45:57" x14ac:dyDescent="0.25">
      <c r="AS217" s="192" t="s">
        <v>1428</v>
      </c>
      <c r="AT217" s="192"/>
      <c r="AY217" s="190" t="s">
        <v>1274</v>
      </c>
      <c r="AZ217" s="190" t="s">
        <v>1841</v>
      </c>
      <c r="BA217" s="190" t="str">
        <f t="shared" si="53"/>
        <v>DSC_LDQ_nguL_MIN</v>
      </c>
      <c r="BB217" s="190" t="s">
        <v>1841</v>
      </c>
      <c r="BC217" s="190" t="b">
        <f t="shared" si="52"/>
        <v>1</v>
      </c>
      <c r="BD217" s="190" t="s">
        <v>1854</v>
      </c>
      <c r="BE217" s="190" t="s">
        <v>1841</v>
      </c>
    </row>
    <row r="218" spans="45:57" x14ac:dyDescent="0.25">
      <c r="AS218" s="192" t="s">
        <v>1439</v>
      </c>
      <c r="AT218" s="192"/>
      <c r="AY218" s="190" t="s">
        <v>1289</v>
      </c>
      <c r="AZ218" s="190" t="s">
        <v>1848</v>
      </c>
      <c r="BA218" s="190" t="str">
        <f t="shared" si="53"/>
        <v>DSC_LDQ_nguL_MAX</v>
      </c>
      <c r="BB218" s="190" t="s">
        <v>1848</v>
      </c>
      <c r="BC218" s="190" t="b">
        <f t="shared" si="52"/>
        <v>1</v>
      </c>
      <c r="BD218" s="190" t="s">
        <v>1861</v>
      </c>
      <c r="BE218" s="190" t="s">
        <v>1848</v>
      </c>
    </row>
    <row r="219" spans="45:57" x14ac:dyDescent="0.25">
      <c r="AS219" s="192" t="s">
        <v>1450</v>
      </c>
      <c r="AT219" s="192"/>
      <c r="AY219" s="190" t="s">
        <v>1304</v>
      </c>
      <c r="AZ219" s="190" t="s">
        <v>1854</v>
      </c>
      <c r="BA219" s="190" t="str">
        <f t="shared" si="53"/>
        <v>DSC_LDQ_nguL_MEDIAN</v>
      </c>
      <c r="BB219" s="190" t="s">
        <v>1854</v>
      </c>
      <c r="BC219" s="190" t="b">
        <f t="shared" si="52"/>
        <v>1</v>
      </c>
      <c r="BD219" s="190" t="s">
        <v>1867</v>
      </c>
      <c r="BE219" s="190" t="s">
        <v>1854</v>
      </c>
    </row>
    <row r="220" spans="45:57" x14ac:dyDescent="0.25">
      <c r="AS220" s="192" t="s">
        <v>1461</v>
      </c>
      <c r="AT220" s="192"/>
      <c r="AY220" s="190" t="s">
        <v>1323</v>
      </c>
      <c r="AZ220" s="190" t="s">
        <v>1861</v>
      </c>
      <c r="BA220" s="190" t="str">
        <f t="shared" si="53"/>
        <v>DSC_LDQ_nguL_CV</v>
      </c>
      <c r="BB220" s="190" t="s">
        <v>1861</v>
      </c>
      <c r="BC220" s="190" t="b">
        <f t="shared" si="52"/>
        <v>1</v>
      </c>
      <c r="BD220" s="190" t="s">
        <v>1873</v>
      </c>
      <c r="BE220" s="190" t="s">
        <v>1861</v>
      </c>
    </row>
    <row r="221" spans="45:57" x14ac:dyDescent="0.25">
      <c r="AS221" s="192" t="s">
        <v>1473</v>
      </c>
      <c r="AT221" s="192"/>
      <c r="AY221" s="190" t="s">
        <v>1572</v>
      </c>
      <c r="AZ221" s="190" t="s">
        <v>1867</v>
      </c>
      <c r="BA221" s="190" t="str">
        <f t="shared" si="53"/>
        <v>DSC_LDQ_adj_ng_AVG</v>
      </c>
      <c r="BB221" s="190" t="s">
        <v>1867</v>
      </c>
      <c r="BC221" s="190" t="b">
        <f t="shared" si="52"/>
        <v>1</v>
      </c>
      <c r="BD221" s="190" t="s">
        <v>1879</v>
      </c>
      <c r="BE221" s="190" t="s">
        <v>1867</v>
      </c>
    </row>
    <row r="222" spans="45:57" x14ac:dyDescent="0.25">
      <c r="AS222" s="192" t="s">
        <v>1486</v>
      </c>
      <c r="AT222" s="192"/>
      <c r="AY222" s="190" t="s">
        <v>1581</v>
      </c>
      <c r="AZ222" s="190" t="s">
        <v>1873</v>
      </c>
      <c r="BA222" s="190" t="str">
        <f t="shared" si="53"/>
        <v>DSC_LDQ_adj_ng_MIN</v>
      </c>
      <c r="BB222" s="190" t="s">
        <v>1873</v>
      </c>
      <c r="BC222" s="190" t="b">
        <f t="shared" si="52"/>
        <v>1</v>
      </c>
      <c r="BD222" s="190" t="s">
        <v>1885</v>
      </c>
      <c r="BE222" s="190" t="s">
        <v>1873</v>
      </c>
    </row>
    <row r="223" spans="45:57" x14ac:dyDescent="0.25">
      <c r="AS223" s="192" t="s">
        <v>1500</v>
      </c>
      <c r="AT223" s="192"/>
      <c r="AY223" s="190" t="s">
        <v>1591</v>
      </c>
      <c r="AZ223" s="190" t="s">
        <v>1879</v>
      </c>
      <c r="BA223" s="190" t="str">
        <f t="shared" si="53"/>
        <v>DSC_LDQ_adj_ng_MAX</v>
      </c>
      <c r="BB223" s="190" t="s">
        <v>1879</v>
      </c>
      <c r="BC223" s="190" t="b">
        <f t="shared" si="52"/>
        <v>1</v>
      </c>
      <c r="BD223" s="190" t="s">
        <v>1891</v>
      </c>
      <c r="BE223" s="190" t="s">
        <v>1879</v>
      </c>
    </row>
    <row r="224" spans="45:57" x14ac:dyDescent="0.25">
      <c r="AS224" s="192" t="s">
        <v>1513</v>
      </c>
      <c r="AT224" s="192"/>
      <c r="AY224" s="190" t="s">
        <v>1601</v>
      </c>
      <c r="AZ224" s="190" t="s">
        <v>1885</v>
      </c>
      <c r="BA224" s="190" t="str">
        <f t="shared" si="53"/>
        <v>DSC_LDQ_adj_ng_MEDIAN</v>
      </c>
      <c r="BB224" s="190" t="s">
        <v>1885</v>
      </c>
      <c r="BC224" s="190" t="b">
        <f t="shared" si="52"/>
        <v>1</v>
      </c>
      <c r="BD224" s="190" t="s">
        <v>2286</v>
      </c>
      <c r="BE224" s="190" t="s">
        <v>1885</v>
      </c>
    </row>
    <row r="225" spans="45:57" x14ac:dyDescent="0.25">
      <c r="AS225" s="192" t="s">
        <v>1523</v>
      </c>
      <c r="AT225" s="192"/>
      <c r="AY225" s="190" t="s">
        <v>1609</v>
      </c>
      <c r="AZ225" s="190" t="s">
        <v>1891</v>
      </c>
      <c r="BA225" s="190" t="str">
        <f t="shared" si="53"/>
        <v>DSC_LDQ_adj_ng_CV</v>
      </c>
      <c r="BB225" s="190" t="s">
        <v>1891</v>
      </c>
      <c r="BC225" s="190" t="b">
        <f t="shared" si="52"/>
        <v>1</v>
      </c>
      <c r="BD225" s="190" t="s">
        <v>2287</v>
      </c>
      <c r="BE225" s="190" t="s">
        <v>1891</v>
      </c>
    </row>
    <row r="226" spans="45:57" x14ac:dyDescent="0.25">
      <c r="AS226" s="192" t="s">
        <v>1534</v>
      </c>
      <c r="AT226" s="192"/>
      <c r="AY226" s="190" t="s">
        <v>1403</v>
      </c>
      <c r="AZ226" s="190" t="s">
        <v>2286</v>
      </c>
      <c r="BA226" s="190" t="str">
        <f>AX$3&amp;"_"&amp;AX$19&amp;"_"&amp;AY226</f>
        <v>DSC_LDCal_adj_nguL_AVG</v>
      </c>
      <c r="BB226" s="190" t="s">
        <v>2286</v>
      </c>
      <c r="BC226" s="190" t="b">
        <f t="shared" si="52"/>
        <v>1</v>
      </c>
      <c r="BD226" s="190" t="s">
        <v>2288</v>
      </c>
      <c r="BE226" s="190" t="s">
        <v>2286</v>
      </c>
    </row>
    <row r="227" spans="45:57" x14ac:dyDescent="0.25">
      <c r="AS227" s="192" t="s">
        <v>1545</v>
      </c>
      <c r="AT227" s="192"/>
      <c r="AY227" s="190" t="s">
        <v>1413</v>
      </c>
      <c r="AZ227" s="190" t="s">
        <v>2287</v>
      </c>
      <c r="BA227" s="190" t="str">
        <f t="shared" ref="BA227:BA245" si="54">AX$3&amp;"_"&amp;AX$19&amp;"_"&amp;AY227</f>
        <v>DSC_LDCal_adj_nguL_MIN</v>
      </c>
      <c r="BB227" s="190" t="s">
        <v>2287</v>
      </c>
      <c r="BC227" s="190" t="b">
        <f t="shared" si="52"/>
        <v>1</v>
      </c>
      <c r="BD227" s="190" t="s">
        <v>2289</v>
      </c>
      <c r="BE227" s="190" t="s">
        <v>2287</v>
      </c>
    </row>
    <row r="228" spans="45:57" x14ac:dyDescent="0.25">
      <c r="AS228" s="192" t="s">
        <v>1555</v>
      </c>
      <c r="AT228" s="192"/>
      <c r="AY228" s="190" t="s">
        <v>1423</v>
      </c>
      <c r="AZ228" s="190" t="s">
        <v>2288</v>
      </c>
      <c r="BA228" s="190" t="str">
        <f t="shared" si="54"/>
        <v>DSC_LDCal_adj_nguL_MAX</v>
      </c>
      <c r="BB228" s="190" t="s">
        <v>2288</v>
      </c>
      <c r="BC228" s="190" t="b">
        <f t="shared" si="52"/>
        <v>1</v>
      </c>
      <c r="BD228" s="190" t="s">
        <v>2290</v>
      </c>
      <c r="BE228" s="190" t="s">
        <v>2288</v>
      </c>
    </row>
    <row r="229" spans="45:57" x14ac:dyDescent="0.25">
      <c r="AS229" s="192" t="s">
        <v>1566</v>
      </c>
      <c r="AT229" s="192"/>
      <c r="AY229" s="190" t="s">
        <v>1435</v>
      </c>
      <c r="AZ229" s="190" t="s">
        <v>2289</v>
      </c>
      <c r="BA229" s="190" t="str">
        <f t="shared" si="54"/>
        <v>DSC_LDCal_adj_nguL_MEDIAN</v>
      </c>
      <c r="BB229" s="190" t="s">
        <v>2289</v>
      </c>
      <c r="BC229" s="190" t="b">
        <f t="shared" si="52"/>
        <v>1</v>
      </c>
      <c r="BD229" s="190" t="s">
        <v>2291</v>
      </c>
      <c r="BE229" s="190" t="s">
        <v>2289</v>
      </c>
    </row>
    <row r="230" spans="45:57" x14ac:dyDescent="0.25">
      <c r="AS230" s="192" t="s">
        <v>1576</v>
      </c>
      <c r="AT230" s="192"/>
      <c r="AY230" s="190" t="s">
        <v>1446</v>
      </c>
      <c r="AZ230" s="190" t="s">
        <v>2290</v>
      </c>
      <c r="BA230" s="190" t="str">
        <f t="shared" si="54"/>
        <v>DSC_LDCal_adj_nguL_CV</v>
      </c>
      <c r="BB230" s="190" t="s">
        <v>2290</v>
      </c>
      <c r="BC230" s="190" t="b">
        <f t="shared" si="52"/>
        <v>1</v>
      </c>
      <c r="BD230" s="190" t="s">
        <v>2292</v>
      </c>
      <c r="BE230" s="190" t="s">
        <v>2290</v>
      </c>
    </row>
    <row r="231" spans="45:57" x14ac:dyDescent="0.25">
      <c r="AS231" s="192" t="s">
        <v>1585</v>
      </c>
      <c r="AT231" s="192"/>
      <c r="AY231" s="190" t="s">
        <v>1929</v>
      </c>
      <c r="AZ231" s="190" t="s">
        <v>2291</v>
      </c>
      <c r="BA231" s="190" t="str">
        <f t="shared" si="54"/>
        <v>DSC_LDCal_uL_remaining_Dil_postQ_AVG</v>
      </c>
      <c r="BB231" s="190" t="s">
        <v>2291</v>
      </c>
      <c r="BC231" s="190" t="b">
        <f t="shared" si="52"/>
        <v>1</v>
      </c>
      <c r="BD231" s="190" t="s">
        <v>2293</v>
      </c>
      <c r="BE231" s="190" t="s">
        <v>2291</v>
      </c>
    </row>
    <row r="232" spans="45:57" x14ac:dyDescent="0.25">
      <c r="AS232" s="192" t="s">
        <v>1595</v>
      </c>
      <c r="AT232" s="192"/>
      <c r="AY232" s="190" t="s">
        <v>1937</v>
      </c>
      <c r="AZ232" s="190" t="s">
        <v>2292</v>
      </c>
      <c r="BA232" s="190" t="str">
        <f t="shared" si="54"/>
        <v>DSC_LDCal_uL_remaining_Dil_postQ_MIN</v>
      </c>
      <c r="BB232" s="190" t="s">
        <v>2292</v>
      </c>
      <c r="BC232" s="190" t="b">
        <f t="shared" si="52"/>
        <v>1</v>
      </c>
      <c r="BD232" s="190" t="s">
        <v>2294</v>
      </c>
      <c r="BE232" s="190" t="s">
        <v>2292</v>
      </c>
    </row>
    <row r="233" spans="45:57" x14ac:dyDescent="0.25">
      <c r="AS233" s="192" t="s">
        <v>1605</v>
      </c>
      <c r="AT233" s="192"/>
      <c r="AY233" s="190" t="s">
        <v>1945</v>
      </c>
      <c r="AZ233" s="190" t="s">
        <v>2293</v>
      </c>
      <c r="BA233" s="190" t="str">
        <f t="shared" si="54"/>
        <v>DSC_LDCal_uL_remaining_Dil_postQ_MAX</v>
      </c>
      <c r="BB233" s="190" t="s">
        <v>2293</v>
      </c>
      <c r="BC233" s="190" t="b">
        <f t="shared" si="52"/>
        <v>1</v>
      </c>
      <c r="BD233" s="190" t="s">
        <v>2295</v>
      </c>
      <c r="BE233" s="190" t="s">
        <v>2293</v>
      </c>
    </row>
    <row r="234" spans="45:57" x14ac:dyDescent="0.25">
      <c r="AS234" s="192" t="s">
        <v>1613</v>
      </c>
      <c r="AT234" s="192"/>
      <c r="AY234" s="190" t="s">
        <v>1953</v>
      </c>
      <c r="AZ234" s="190" t="s">
        <v>2294</v>
      </c>
      <c r="BA234" s="190" t="str">
        <f t="shared" si="54"/>
        <v>DSC_LDCal_uL_remaining_Dil_postQ_MEDIAN</v>
      </c>
      <c r="BB234" s="190" t="s">
        <v>2294</v>
      </c>
      <c r="BC234" s="190" t="b">
        <f t="shared" si="52"/>
        <v>1</v>
      </c>
      <c r="BD234" s="190" t="s">
        <v>2296</v>
      </c>
      <c r="BE234" s="190" t="s">
        <v>2294</v>
      </c>
    </row>
    <row r="235" spans="45:57" x14ac:dyDescent="0.25">
      <c r="AS235" s="192" t="s">
        <v>1623</v>
      </c>
      <c r="AT235" s="192"/>
      <c r="AY235" s="190" t="s">
        <v>1960</v>
      </c>
      <c r="AZ235" s="190" t="s">
        <v>2295</v>
      </c>
      <c r="BA235" s="190" t="str">
        <f t="shared" si="54"/>
        <v>DSC_LDCal_uL_remaining_Dil_postQ_CV</v>
      </c>
      <c r="BB235" s="190" t="s">
        <v>2295</v>
      </c>
      <c r="BC235" s="190" t="b">
        <f t="shared" si="52"/>
        <v>1</v>
      </c>
      <c r="BD235" s="190" t="s">
        <v>2297</v>
      </c>
      <c r="BE235" s="190" t="s">
        <v>2295</v>
      </c>
    </row>
    <row r="236" spans="45:57" x14ac:dyDescent="0.25">
      <c r="AS236" s="192" t="s">
        <v>1632</v>
      </c>
      <c r="AT236" s="192"/>
      <c r="AY236" s="190" t="s">
        <v>1519</v>
      </c>
      <c r="AZ236" s="190" t="s">
        <v>2296</v>
      </c>
      <c r="BA236" s="190" t="str">
        <f t="shared" si="54"/>
        <v>DSC_LDCal_nM_AVG</v>
      </c>
      <c r="BB236" s="190" t="s">
        <v>2296</v>
      </c>
      <c r="BC236" s="190" t="b">
        <f t="shared" si="52"/>
        <v>1</v>
      </c>
      <c r="BD236" s="190" t="s">
        <v>2298</v>
      </c>
      <c r="BE236" s="190" t="s">
        <v>2296</v>
      </c>
    </row>
    <row r="237" spans="45:57" x14ac:dyDescent="0.25">
      <c r="AS237" s="192" t="s">
        <v>1642</v>
      </c>
      <c r="AT237" s="192"/>
      <c r="AY237" s="190" t="s">
        <v>1530</v>
      </c>
      <c r="AZ237" s="190" t="s">
        <v>2297</v>
      </c>
      <c r="BA237" s="190" t="str">
        <f t="shared" si="54"/>
        <v>DSC_LDCal_nM_MIN</v>
      </c>
      <c r="BB237" s="190" t="s">
        <v>2297</v>
      </c>
      <c r="BC237" s="190" t="b">
        <f t="shared" si="52"/>
        <v>1</v>
      </c>
      <c r="BD237" s="190" t="s">
        <v>2299</v>
      </c>
      <c r="BE237" s="190" t="s">
        <v>2297</v>
      </c>
    </row>
    <row r="238" spans="45:57" x14ac:dyDescent="0.25">
      <c r="AS238" s="192" t="s">
        <v>1651</v>
      </c>
      <c r="AT238" s="192"/>
      <c r="AY238" s="190" t="s">
        <v>1541</v>
      </c>
      <c r="AZ238" s="190" t="s">
        <v>2298</v>
      </c>
      <c r="BA238" s="190" t="str">
        <f t="shared" si="54"/>
        <v>DSC_LDCal_nM_MAX</v>
      </c>
      <c r="BB238" s="190" t="s">
        <v>2298</v>
      </c>
      <c r="BC238" s="190" t="b">
        <f t="shared" si="52"/>
        <v>1</v>
      </c>
      <c r="BD238" s="190" t="s">
        <v>2300</v>
      </c>
      <c r="BE238" s="190" t="s">
        <v>2298</v>
      </c>
    </row>
    <row r="239" spans="45:57" x14ac:dyDescent="0.25">
      <c r="AS239" s="192" t="s">
        <v>1661</v>
      </c>
      <c r="AT239" s="192"/>
      <c r="AY239" s="190" t="s">
        <v>1551</v>
      </c>
      <c r="AZ239" s="190" t="s">
        <v>2299</v>
      </c>
      <c r="BA239" s="190" t="str">
        <f t="shared" si="54"/>
        <v>DSC_LDCal_nM_MEDIAN</v>
      </c>
      <c r="BB239" s="190" t="s">
        <v>2299</v>
      </c>
      <c r="BC239" s="190" t="b">
        <f t="shared" si="52"/>
        <v>1</v>
      </c>
      <c r="BD239" s="190" t="s">
        <v>2301</v>
      </c>
      <c r="BE239" s="190" t="s">
        <v>2299</v>
      </c>
    </row>
    <row r="240" spans="45:57" x14ac:dyDescent="0.25">
      <c r="AS240" s="192" t="s">
        <v>1672</v>
      </c>
      <c r="AT240" s="192"/>
      <c r="AY240" s="190" t="s">
        <v>1562</v>
      </c>
      <c r="AZ240" s="190" t="s">
        <v>2300</v>
      </c>
      <c r="BA240" s="190" t="str">
        <f t="shared" si="54"/>
        <v>DSC_LDCal_nM_CV</v>
      </c>
      <c r="BB240" s="190" t="s">
        <v>2300</v>
      </c>
      <c r="BC240" s="190" t="b">
        <f t="shared" si="52"/>
        <v>1</v>
      </c>
      <c r="BD240" s="190" t="s">
        <v>2302</v>
      </c>
      <c r="BE240" s="190" t="s">
        <v>2300</v>
      </c>
    </row>
    <row r="241" spans="45:57" x14ac:dyDescent="0.25">
      <c r="AS241" s="192" t="s">
        <v>1680</v>
      </c>
      <c r="AT241" s="192"/>
      <c r="AY241" s="190" t="s">
        <v>1572</v>
      </c>
      <c r="AZ241" s="190" t="s">
        <v>2301</v>
      </c>
      <c r="BA241" s="190" t="str">
        <f t="shared" si="54"/>
        <v>DSC_LDCal_adj_ng_AVG</v>
      </c>
      <c r="BB241" s="190" t="s">
        <v>2301</v>
      </c>
      <c r="BC241" s="190" t="b">
        <f t="shared" si="52"/>
        <v>1</v>
      </c>
      <c r="BD241" s="190" t="s">
        <v>2303</v>
      </c>
      <c r="BE241" s="190" t="s">
        <v>2301</v>
      </c>
    </row>
    <row r="242" spans="45:57" x14ac:dyDescent="0.25">
      <c r="AS242" s="192" t="s">
        <v>1695</v>
      </c>
      <c r="AT242" s="192"/>
      <c r="AY242" s="190" t="s">
        <v>1581</v>
      </c>
      <c r="AZ242" s="190" t="s">
        <v>2302</v>
      </c>
      <c r="BA242" s="190" t="str">
        <f t="shared" si="54"/>
        <v>DSC_LDCal_adj_ng_MIN</v>
      </c>
      <c r="BB242" s="190" t="s">
        <v>2302</v>
      </c>
      <c r="BC242" s="190" t="b">
        <f t="shared" si="52"/>
        <v>1</v>
      </c>
      <c r="BD242" s="190" t="s">
        <v>2304</v>
      </c>
      <c r="BE242" s="190" t="s">
        <v>2302</v>
      </c>
    </row>
    <row r="243" spans="45:57" x14ac:dyDescent="0.25">
      <c r="AS243" s="192" t="s">
        <v>1703</v>
      </c>
      <c r="AT243" s="192"/>
      <c r="AY243" s="190" t="s">
        <v>1591</v>
      </c>
      <c r="AZ243" s="190" t="s">
        <v>2303</v>
      </c>
      <c r="BA243" s="190" t="str">
        <f t="shared" si="54"/>
        <v>DSC_LDCal_adj_ng_MAX</v>
      </c>
      <c r="BB243" s="190" t="s">
        <v>2303</v>
      </c>
      <c r="BC243" s="190" t="b">
        <f t="shared" si="52"/>
        <v>1</v>
      </c>
      <c r="BD243" s="190" t="s">
        <v>2305</v>
      </c>
      <c r="BE243" s="190" t="s">
        <v>2303</v>
      </c>
    </row>
    <row r="244" spans="45:57" x14ac:dyDescent="0.25">
      <c r="AS244" s="192" t="s">
        <v>1710</v>
      </c>
      <c r="AT244" s="192"/>
      <c r="AY244" s="190" t="s">
        <v>1601</v>
      </c>
      <c r="AZ244" s="190" t="s">
        <v>2304</v>
      </c>
      <c r="BA244" s="190" t="str">
        <f t="shared" si="54"/>
        <v>DSC_LDCal_adj_ng_MEDIAN</v>
      </c>
      <c r="BB244" s="190" t="s">
        <v>2304</v>
      </c>
      <c r="BC244" s="190" t="b">
        <f t="shared" si="52"/>
        <v>1</v>
      </c>
      <c r="BD244" s="190" t="s">
        <v>2011</v>
      </c>
      <c r="BE244" s="190" t="s">
        <v>2304</v>
      </c>
    </row>
    <row r="245" spans="45:57" x14ac:dyDescent="0.25">
      <c r="AS245" s="192" t="s">
        <v>1717</v>
      </c>
      <c r="AT245" s="192"/>
      <c r="AY245" s="190" t="s">
        <v>1609</v>
      </c>
      <c r="AZ245" s="190" t="s">
        <v>2305</v>
      </c>
      <c r="BA245" s="190" t="str">
        <f t="shared" si="54"/>
        <v>DSC_LDCal_adj_ng_CV</v>
      </c>
      <c r="BB245" s="190" t="s">
        <v>2305</v>
      </c>
      <c r="BC245" s="190" t="b">
        <f t="shared" si="52"/>
        <v>1</v>
      </c>
      <c r="BD245" s="190" t="s">
        <v>2015</v>
      </c>
      <c r="BE245" s="190" t="s">
        <v>2305</v>
      </c>
    </row>
    <row r="246" spans="45:57" x14ac:dyDescent="0.25">
      <c r="AS246" s="192" t="s">
        <v>1724</v>
      </c>
      <c r="AT246" s="192"/>
      <c r="AY246" s="190" t="s">
        <v>530</v>
      </c>
      <c r="AZ246" s="190" t="s">
        <v>2011</v>
      </c>
      <c r="BA246" s="190" t="str">
        <f t="shared" ref="BA246:BA279" si="55">AX$3&amp;"_"&amp;AX$13&amp;"_"&amp;AY246</f>
        <v>DSC_LST_Tech</v>
      </c>
      <c r="BB246" s="190" t="s">
        <v>2011</v>
      </c>
      <c r="BC246" s="190" t="b">
        <f t="shared" si="52"/>
        <v>1</v>
      </c>
      <c r="BD246" s="190" t="s">
        <v>2019</v>
      </c>
      <c r="BE246" s="190" t="s">
        <v>2011</v>
      </c>
    </row>
    <row r="247" spans="45:57" x14ac:dyDescent="0.25">
      <c r="AS247" s="192" t="s">
        <v>1731</v>
      </c>
      <c r="AT247" s="192"/>
      <c r="AY247" s="190" t="s">
        <v>529</v>
      </c>
      <c r="AZ247" s="190" t="s">
        <v>2015</v>
      </c>
      <c r="BA247" s="190" t="str">
        <f t="shared" si="55"/>
        <v>DSC_LST_Date</v>
      </c>
      <c r="BB247" s="190" t="s">
        <v>2015</v>
      </c>
      <c r="BC247" s="190" t="b">
        <f t="shared" si="52"/>
        <v>1</v>
      </c>
      <c r="BD247" s="190" t="s">
        <v>2023</v>
      </c>
      <c r="BE247" s="190" t="s">
        <v>2015</v>
      </c>
    </row>
    <row r="248" spans="45:57" x14ac:dyDescent="0.25">
      <c r="AS248" s="192" t="s">
        <v>1738</v>
      </c>
      <c r="AT248" s="192"/>
      <c r="AY248" s="190" t="s">
        <v>534</v>
      </c>
      <c r="AZ248" s="190" t="s">
        <v>2019</v>
      </c>
      <c r="BA248" s="190" t="str">
        <f t="shared" si="55"/>
        <v>DSC_LST_File</v>
      </c>
      <c r="BB248" s="190" t="s">
        <v>2019</v>
      </c>
      <c r="BC248" s="190" t="b">
        <f t="shared" si="52"/>
        <v>1</v>
      </c>
      <c r="BD248" s="190" t="s">
        <v>2027</v>
      </c>
      <c r="BE248" s="190" t="s">
        <v>2019</v>
      </c>
    </row>
    <row r="249" spans="45:57" x14ac:dyDescent="0.25">
      <c r="AS249" s="192" t="s">
        <v>1744</v>
      </c>
      <c r="AT249" s="192"/>
      <c r="AY249" s="190" t="s">
        <v>537</v>
      </c>
      <c r="AZ249" s="190" t="s">
        <v>2023</v>
      </c>
      <c r="BA249" s="190" t="str">
        <f t="shared" si="55"/>
        <v>DSC_LST_Dilution_factor</v>
      </c>
      <c r="BB249" s="190" t="s">
        <v>2023</v>
      </c>
      <c r="BC249" s="190" t="b">
        <f t="shared" si="52"/>
        <v>1</v>
      </c>
      <c r="BD249" s="190" t="s">
        <v>2031</v>
      </c>
      <c r="BE249" s="190" t="s">
        <v>2023</v>
      </c>
    </row>
    <row r="250" spans="45:57" x14ac:dyDescent="0.25">
      <c r="AS250" s="192" t="s">
        <v>1753</v>
      </c>
      <c r="AT250" s="192"/>
      <c r="AY250" s="190" t="s">
        <v>536</v>
      </c>
      <c r="AZ250" s="190" t="s">
        <v>2027</v>
      </c>
      <c r="BA250" s="190" t="str">
        <f t="shared" si="55"/>
        <v>DSC_LST_Kit</v>
      </c>
      <c r="BB250" s="190" t="s">
        <v>2027</v>
      </c>
      <c r="BC250" s="190" t="b">
        <f t="shared" si="52"/>
        <v>1</v>
      </c>
      <c r="BD250" s="190" t="s">
        <v>2035</v>
      </c>
      <c r="BE250" s="190" t="s">
        <v>2027</v>
      </c>
    </row>
    <row r="251" spans="45:57" x14ac:dyDescent="0.25">
      <c r="AS251" s="192" t="s">
        <v>1760</v>
      </c>
      <c r="AT251" s="192"/>
      <c r="AY251" s="190" t="s">
        <v>535</v>
      </c>
      <c r="AZ251" s="190" t="s">
        <v>2031</v>
      </c>
      <c r="BA251" s="190" t="str">
        <f t="shared" si="55"/>
        <v>DSC_LST_Instrument</v>
      </c>
      <c r="BB251" s="190" t="s">
        <v>2031</v>
      </c>
      <c r="BC251" s="190" t="b">
        <f t="shared" si="52"/>
        <v>1</v>
      </c>
      <c r="BD251" s="190" t="s">
        <v>2039</v>
      </c>
      <c r="BE251" s="190" t="s">
        <v>2031</v>
      </c>
    </row>
    <row r="252" spans="45:57" x14ac:dyDescent="0.25">
      <c r="AS252" s="192" t="s">
        <v>1768</v>
      </c>
      <c r="AT252" s="192"/>
      <c r="AY252" s="190" t="s">
        <v>1043</v>
      </c>
      <c r="AZ252" s="190" t="s">
        <v>2035</v>
      </c>
      <c r="BA252" s="190" t="str">
        <f t="shared" si="55"/>
        <v>DSC_LST_From_bp</v>
      </c>
      <c r="BB252" s="190" t="s">
        <v>2035</v>
      </c>
      <c r="BC252" s="190" t="b">
        <f t="shared" si="52"/>
        <v>1</v>
      </c>
      <c r="BD252" s="190" t="s">
        <v>2044</v>
      </c>
      <c r="BE252" s="190" t="s">
        <v>2035</v>
      </c>
    </row>
    <row r="253" spans="45:57" x14ac:dyDescent="0.25">
      <c r="AS253" s="192" t="s">
        <v>1774</v>
      </c>
      <c r="AT253" s="192"/>
      <c r="AY253" s="190" t="s">
        <v>1065</v>
      </c>
      <c r="AZ253" s="190" t="s">
        <v>2039</v>
      </c>
      <c r="BA253" s="190" t="str">
        <f t="shared" si="55"/>
        <v>DSC_LST_To_bp</v>
      </c>
      <c r="BB253" s="190" t="s">
        <v>2039</v>
      </c>
      <c r="BC253" s="190" t="b">
        <f t="shared" si="52"/>
        <v>1</v>
      </c>
      <c r="BD253" s="190" t="s">
        <v>2050</v>
      </c>
      <c r="BE253" s="190" t="s">
        <v>2039</v>
      </c>
    </row>
    <row r="254" spans="45:57" x14ac:dyDescent="0.25">
      <c r="AS254" s="192" t="s">
        <v>1781</v>
      </c>
      <c r="AT254" s="192"/>
      <c r="AY254" s="190" t="s">
        <v>2043</v>
      </c>
      <c r="AZ254" s="190" t="s">
        <v>2044</v>
      </c>
      <c r="BA254" s="190" t="str">
        <f t="shared" si="55"/>
        <v>DSC_LST_Average_Size_bp_AVG</v>
      </c>
      <c r="BB254" s="190" t="s">
        <v>2044</v>
      </c>
      <c r="BC254" s="190" t="b">
        <f t="shared" si="52"/>
        <v>1</v>
      </c>
      <c r="BD254" s="190" t="s">
        <v>2056</v>
      </c>
      <c r="BE254" s="190" t="s">
        <v>2044</v>
      </c>
    </row>
    <row r="255" spans="45:57" x14ac:dyDescent="0.25">
      <c r="AS255" s="192" t="s">
        <v>1788</v>
      </c>
      <c r="AT255" s="192"/>
      <c r="AY255" s="190" t="s">
        <v>2049</v>
      </c>
      <c r="AZ255" s="190" t="s">
        <v>2050</v>
      </c>
      <c r="BA255" s="190" t="str">
        <f t="shared" si="55"/>
        <v>DSC_LST_Average_Size_bp_MIN</v>
      </c>
      <c r="BB255" s="190" t="s">
        <v>2050</v>
      </c>
      <c r="BC255" s="190" t="b">
        <f t="shared" si="52"/>
        <v>1</v>
      </c>
      <c r="BD255" s="190" t="s">
        <v>2062</v>
      </c>
      <c r="BE255" s="190" t="s">
        <v>2050</v>
      </c>
    </row>
    <row r="256" spans="45:57" x14ac:dyDescent="0.25">
      <c r="AS256" s="192" t="s">
        <v>1795</v>
      </c>
      <c r="AT256" s="192"/>
      <c r="AY256" s="190" t="s">
        <v>2055</v>
      </c>
      <c r="AZ256" s="190" t="s">
        <v>2056</v>
      </c>
      <c r="BA256" s="190" t="str">
        <f t="shared" si="55"/>
        <v>DSC_LST_Average_Size_bp_MAX</v>
      </c>
      <c r="BB256" s="190" t="s">
        <v>2056</v>
      </c>
      <c r="BC256" s="190" t="b">
        <f t="shared" si="52"/>
        <v>1</v>
      </c>
      <c r="BD256" s="190" t="s">
        <v>2068</v>
      </c>
      <c r="BE256" s="190" t="s">
        <v>2056</v>
      </c>
    </row>
    <row r="257" spans="45:57" x14ac:dyDescent="0.25">
      <c r="AS257" s="192" t="s">
        <v>1802</v>
      </c>
      <c r="AT257" s="192"/>
      <c r="AY257" s="190" t="s">
        <v>2061</v>
      </c>
      <c r="AZ257" s="190" t="s">
        <v>2062</v>
      </c>
      <c r="BA257" s="190" t="str">
        <f t="shared" si="55"/>
        <v>DSC_LST_Average_Size_bp_MEDIAN</v>
      </c>
      <c r="BB257" s="190" t="s">
        <v>2062</v>
      </c>
      <c r="BC257" s="190" t="b">
        <f t="shared" si="52"/>
        <v>1</v>
      </c>
      <c r="BD257" s="190" t="s">
        <v>2074</v>
      </c>
      <c r="BE257" s="190" t="s">
        <v>2062</v>
      </c>
    </row>
    <row r="258" spans="45:57" x14ac:dyDescent="0.25">
      <c r="AS258" s="192" t="s">
        <v>1809</v>
      </c>
      <c r="AT258" s="192"/>
      <c r="AY258" s="190" t="s">
        <v>2067</v>
      </c>
      <c r="AZ258" s="190" t="s">
        <v>2068</v>
      </c>
      <c r="BA258" s="190" t="str">
        <f t="shared" si="55"/>
        <v>DSC_LST_Average_Size_bp_CV</v>
      </c>
      <c r="BB258" s="190" t="s">
        <v>2068</v>
      </c>
      <c r="BC258" s="190" t="b">
        <f t="shared" si="52"/>
        <v>1</v>
      </c>
      <c r="BD258" s="190" t="s">
        <v>2079</v>
      </c>
      <c r="BE258" s="190" t="s">
        <v>2068</v>
      </c>
    </row>
    <row r="259" spans="45:57" x14ac:dyDescent="0.25">
      <c r="AS259" s="192" t="s">
        <v>1816</v>
      </c>
      <c r="AT259" s="192"/>
      <c r="AY259" s="190" t="s">
        <v>2073</v>
      </c>
      <c r="AZ259" s="190" t="s">
        <v>2074</v>
      </c>
      <c r="BA259" s="190" t="str">
        <f t="shared" si="55"/>
        <v>DSC_LST_Conc_pguL_AVG</v>
      </c>
      <c r="BB259" s="190" t="s">
        <v>2074</v>
      </c>
      <c r="BC259" s="190" t="b">
        <f t="shared" si="52"/>
        <v>1</v>
      </c>
      <c r="BD259" s="190" t="s">
        <v>2084</v>
      </c>
      <c r="BE259" s="190" t="s">
        <v>2074</v>
      </c>
    </row>
    <row r="260" spans="45:57" x14ac:dyDescent="0.25">
      <c r="AS260" s="192" t="s">
        <v>1823</v>
      </c>
      <c r="AT260" s="192"/>
      <c r="AY260" s="190" t="s">
        <v>2078</v>
      </c>
      <c r="AZ260" s="190" t="s">
        <v>2079</v>
      </c>
      <c r="BA260" s="190" t="str">
        <f t="shared" si="55"/>
        <v>DSC_LST_Conc_pguL_MIN</v>
      </c>
      <c r="BB260" s="190" t="s">
        <v>2079</v>
      </c>
      <c r="BC260" s="190" t="b">
        <f t="shared" ref="BC260:BC323" si="56">BE260=BB260</f>
        <v>1</v>
      </c>
      <c r="BD260" s="190" t="s">
        <v>2089</v>
      </c>
      <c r="BE260" s="190" t="s">
        <v>2079</v>
      </c>
    </row>
    <row r="261" spans="45:57" x14ac:dyDescent="0.25">
      <c r="AS261" s="192" t="s">
        <v>1830</v>
      </c>
      <c r="AT261" s="192"/>
      <c r="AY261" s="190" t="s">
        <v>2083</v>
      </c>
      <c r="AZ261" s="190" t="s">
        <v>2084</v>
      </c>
      <c r="BA261" s="190" t="str">
        <f t="shared" si="55"/>
        <v>DSC_LST_Conc_pguL_MAX</v>
      </c>
      <c r="BB261" s="190" t="s">
        <v>2084</v>
      </c>
      <c r="BC261" s="190" t="b">
        <f t="shared" si="56"/>
        <v>1</v>
      </c>
      <c r="BD261" s="190" t="s">
        <v>2094</v>
      </c>
      <c r="BE261" s="190" t="s">
        <v>2084</v>
      </c>
    </row>
    <row r="262" spans="45:57" x14ac:dyDescent="0.25">
      <c r="AS262" s="192" t="s">
        <v>1837</v>
      </c>
      <c r="AT262" s="192"/>
      <c r="AY262" s="190" t="s">
        <v>2088</v>
      </c>
      <c r="AZ262" s="190" t="s">
        <v>2089</v>
      </c>
      <c r="BA262" s="190" t="str">
        <f t="shared" si="55"/>
        <v>DSC_LST_Conc_pguL_MEDIAN</v>
      </c>
      <c r="BB262" s="190" t="s">
        <v>2089</v>
      </c>
      <c r="BC262" s="190" t="b">
        <f t="shared" si="56"/>
        <v>1</v>
      </c>
      <c r="BD262" s="190" t="s">
        <v>2099</v>
      </c>
      <c r="BE262" s="190" t="s">
        <v>2089</v>
      </c>
    </row>
    <row r="263" spans="45:57" x14ac:dyDescent="0.25">
      <c r="AS263" s="192" t="s">
        <v>1844</v>
      </c>
      <c r="AT263" s="192"/>
      <c r="AY263" s="190" t="s">
        <v>2093</v>
      </c>
      <c r="AZ263" s="190" t="s">
        <v>2094</v>
      </c>
      <c r="BA263" s="190" t="str">
        <f t="shared" si="55"/>
        <v>DSC_LST_Conc_pguL_CV</v>
      </c>
      <c r="BB263" s="190" t="s">
        <v>2094</v>
      </c>
      <c r="BC263" s="190" t="b">
        <f t="shared" si="56"/>
        <v>1</v>
      </c>
      <c r="BD263" s="190" t="s">
        <v>2104</v>
      </c>
      <c r="BE263" s="190" t="s">
        <v>2094</v>
      </c>
    </row>
    <row r="264" spans="45:57" x14ac:dyDescent="0.25">
      <c r="AS264" s="192" t="s">
        <v>1851</v>
      </c>
      <c r="AT264" s="192"/>
      <c r="AY264" s="190" t="s">
        <v>2098</v>
      </c>
      <c r="AZ264" s="190" t="s">
        <v>2099</v>
      </c>
      <c r="BA264" s="190" t="str">
        <f t="shared" si="55"/>
        <v>DSC_LST_Region_Molarity_pmolL_AVG</v>
      </c>
      <c r="BB264" s="190" t="s">
        <v>2099</v>
      </c>
      <c r="BC264" s="190" t="b">
        <f t="shared" si="56"/>
        <v>1</v>
      </c>
      <c r="BD264" s="190" t="s">
        <v>2110</v>
      </c>
      <c r="BE264" s="190" t="s">
        <v>2099</v>
      </c>
    </row>
    <row r="265" spans="45:57" x14ac:dyDescent="0.25">
      <c r="AS265" s="192" t="s">
        <v>1856</v>
      </c>
      <c r="AY265" s="190" t="s">
        <v>2103</v>
      </c>
      <c r="AZ265" s="190" t="s">
        <v>2104</v>
      </c>
      <c r="BA265" s="190" t="str">
        <f t="shared" si="55"/>
        <v>DSC_LST_Region_Molarity_pmolL_MIN</v>
      </c>
      <c r="BB265" s="190" t="s">
        <v>2104</v>
      </c>
      <c r="BC265" s="190" t="b">
        <f t="shared" si="56"/>
        <v>1</v>
      </c>
      <c r="BD265" s="190" t="s">
        <v>2116</v>
      </c>
      <c r="BE265" s="190" t="s">
        <v>2104</v>
      </c>
    </row>
    <row r="266" spans="45:57" x14ac:dyDescent="0.25">
      <c r="AS266" s="192" t="s">
        <v>1863</v>
      </c>
      <c r="AY266" s="190" t="s">
        <v>2109</v>
      </c>
      <c r="AZ266" s="190" t="s">
        <v>2110</v>
      </c>
      <c r="BA266" s="190" t="str">
        <f t="shared" si="55"/>
        <v>DSC_LST_Region_Molarity_pmolL_MAX</v>
      </c>
      <c r="BB266" s="190" t="s">
        <v>2110</v>
      </c>
      <c r="BC266" s="190" t="b">
        <f t="shared" si="56"/>
        <v>1</v>
      </c>
      <c r="BD266" s="190" t="s">
        <v>2122</v>
      </c>
      <c r="BE266" s="190" t="s">
        <v>2110</v>
      </c>
    </row>
    <row r="267" spans="45:57" x14ac:dyDescent="0.25">
      <c r="AS267" s="192" t="s">
        <v>1869</v>
      </c>
      <c r="AY267" s="190" t="s">
        <v>2115</v>
      </c>
      <c r="AZ267" s="190" t="s">
        <v>2116</v>
      </c>
      <c r="BA267" s="190" t="str">
        <f t="shared" si="55"/>
        <v>DSC_LST_Region_Molarity_pmolL_MEDIAN</v>
      </c>
      <c r="BB267" s="190" t="s">
        <v>2116</v>
      </c>
      <c r="BC267" s="190" t="b">
        <f t="shared" si="56"/>
        <v>1</v>
      </c>
      <c r="BD267" s="190" t="s">
        <v>2128</v>
      </c>
      <c r="BE267" s="190" t="s">
        <v>2116</v>
      </c>
    </row>
    <row r="268" spans="45:57" x14ac:dyDescent="0.25">
      <c r="AS268" s="192" t="s">
        <v>1875</v>
      </c>
      <c r="AY268" s="190" t="s">
        <v>2121</v>
      </c>
      <c r="AZ268" s="190" t="s">
        <v>2122</v>
      </c>
      <c r="BA268" s="190" t="str">
        <f t="shared" si="55"/>
        <v>DSC_LST_Region_Molarity_pmolL_CV</v>
      </c>
      <c r="BB268" s="190" t="s">
        <v>2122</v>
      </c>
      <c r="BC268" s="190" t="b">
        <f t="shared" si="56"/>
        <v>1</v>
      </c>
      <c r="BD268" s="190" t="s">
        <v>2133</v>
      </c>
      <c r="BE268" s="190" t="s">
        <v>2122</v>
      </c>
    </row>
    <row r="269" spans="45:57" x14ac:dyDescent="0.25">
      <c r="AS269" s="192" t="s">
        <v>1881</v>
      </c>
      <c r="AY269" s="190" t="s">
        <v>2127</v>
      </c>
      <c r="AZ269" s="190" t="s">
        <v>2128</v>
      </c>
      <c r="BA269" s="190" t="str">
        <f t="shared" si="55"/>
        <v>DSC_LST_Percent_of_Total_AVG</v>
      </c>
      <c r="BB269" s="190" t="s">
        <v>2128</v>
      </c>
      <c r="BC269" s="190" t="b">
        <f t="shared" si="56"/>
        <v>1</v>
      </c>
      <c r="BD269" s="190" t="s">
        <v>2138</v>
      </c>
      <c r="BE269" s="190" t="s">
        <v>2128</v>
      </c>
    </row>
    <row r="270" spans="45:57" x14ac:dyDescent="0.25">
      <c r="AS270" s="192" t="s">
        <v>1887</v>
      </c>
      <c r="AY270" s="190" t="s">
        <v>2132</v>
      </c>
      <c r="AZ270" s="190" t="s">
        <v>2133</v>
      </c>
      <c r="BA270" s="190" t="str">
        <f t="shared" si="55"/>
        <v>DSC_LST_Percent_of_Total_MIN</v>
      </c>
      <c r="BB270" s="190" t="s">
        <v>2133</v>
      </c>
      <c r="BC270" s="190" t="b">
        <f t="shared" si="56"/>
        <v>1</v>
      </c>
      <c r="BD270" s="190" t="s">
        <v>2144</v>
      </c>
      <c r="BE270" s="190" t="s">
        <v>2133</v>
      </c>
    </row>
    <row r="271" spans="45:57" x14ac:dyDescent="0.25">
      <c r="AS271" s="192" t="s">
        <v>1893</v>
      </c>
      <c r="AY271" s="190" t="s">
        <v>2137</v>
      </c>
      <c r="AZ271" s="190" t="s">
        <v>2138</v>
      </c>
      <c r="BA271" s="190" t="str">
        <f t="shared" si="55"/>
        <v>DSC_LST_Percent_of_Total_MAX</v>
      </c>
      <c r="BB271" s="190" t="s">
        <v>2138</v>
      </c>
      <c r="BC271" s="190" t="b">
        <f t="shared" si="56"/>
        <v>1</v>
      </c>
      <c r="BD271" s="190" t="s">
        <v>2150</v>
      </c>
      <c r="BE271" s="190" t="s">
        <v>2138</v>
      </c>
    </row>
    <row r="272" spans="45:57" x14ac:dyDescent="0.25">
      <c r="AS272" s="192" t="s">
        <v>1899</v>
      </c>
      <c r="AY272" s="190" t="s">
        <v>2143</v>
      </c>
      <c r="AZ272" s="190" t="s">
        <v>2144</v>
      </c>
      <c r="BA272" s="190" t="str">
        <f t="shared" si="55"/>
        <v>DSC_LST_Percent_of_Total_MEDIAN</v>
      </c>
      <c r="BB272" s="190" t="s">
        <v>2144</v>
      </c>
      <c r="BC272" s="190" t="b">
        <f t="shared" si="56"/>
        <v>1</v>
      </c>
      <c r="BD272" s="190" t="s">
        <v>2154</v>
      </c>
      <c r="BE272" s="190" t="s">
        <v>2144</v>
      </c>
    </row>
    <row r="273" spans="45:58" x14ac:dyDescent="0.25">
      <c r="AS273" s="192" t="s">
        <v>1905</v>
      </c>
      <c r="AY273" s="190" t="s">
        <v>2149</v>
      </c>
      <c r="AZ273" s="190" t="s">
        <v>2150</v>
      </c>
      <c r="BA273" s="190" t="str">
        <f t="shared" si="55"/>
        <v>DSC_LST_Percent_of_Total_CV</v>
      </c>
      <c r="BB273" s="190" t="s">
        <v>2150</v>
      </c>
      <c r="BC273" s="190" t="b">
        <f t="shared" si="56"/>
        <v>1</v>
      </c>
      <c r="BD273" s="190" t="s">
        <v>2158</v>
      </c>
      <c r="BE273" s="190" t="s">
        <v>2150</v>
      </c>
    </row>
    <row r="274" spans="45:58" x14ac:dyDescent="0.25">
      <c r="AS274" s="192" t="s">
        <v>1911</v>
      </c>
      <c r="AY274" s="190" t="s">
        <v>2153</v>
      </c>
      <c r="AZ274" s="190" t="s">
        <v>2154</v>
      </c>
      <c r="BA274" s="190" t="str">
        <f t="shared" si="55"/>
        <v>DSC_LST_avg_Insert_size_AVG</v>
      </c>
      <c r="BB274" s="190" t="s">
        <v>2154</v>
      </c>
      <c r="BC274" s="190" t="b">
        <f t="shared" si="56"/>
        <v>1</v>
      </c>
      <c r="BD274" s="190" t="s">
        <v>2162</v>
      </c>
      <c r="BE274" s="190" t="s">
        <v>2154</v>
      </c>
    </row>
    <row r="275" spans="45:58" x14ac:dyDescent="0.25">
      <c r="AS275" s="192" t="s">
        <v>1918</v>
      </c>
      <c r="AY275" s="190" t="s">
        <v>2157</v>
      </c>
      <c r="AZ275" s="190" t="s">
        <v>2158</v>
      </c>
      <c r="BA275" s="190" t="str">
        <f t="shared" si="55"/>
        <v>DSC_LST_avg_Insert_size_MIN</v>
      </c>
      <c r="BB275" s="190" t="s">
        <v>2158</v>
      </c>
      <c r="BC275" s="190" t="b">
        <f t="shared" si="56"/>
        <v>1</v>
      </c>
      <c r="BD275" s="190" t="s">
        <v>2166</v>
      </c>
      <c r="BE275" s="190" t="s">
        <v>2158</v>
      </c>
    </row>
    <row r="276" spans="45:58" x14ac:dyDescent="0.25">
      <c r="AS276" s="192" t="s">
        <v>1925</v>
      </c>
      <c r="AY276" s="190" t="s">
        <v>2161</v>
      </c>
      <c r="AZ276" s="190" t="s">
        <v>2162</v>
      </c>
      <c r="BA276" s="190" t="str">
        <f t="shared" si="55"/>
        <v>DSC_LST_avg_Insert_size_MAX</v>
      </c>
      <c r="BB276" s="190" t="s">
        <v>2162</v>
      </c>
      <c r="BC276" s="190" t="b">
        <f t="shared" si="56"/>
        <v>1</v>
      </c>
      <c r="BD276" s="190" t="s">
        <v>2170</v>
      </c>
      <c r="BE276" s="190" t="s">
        <v>2162</v>
      </c>
    </row>
    <row r="277" spans="45:58" x14ac:dyDescent="0.25">
      <c r="AS277" s="192" t="s">
        <v>1933</v>
      </c>
      <c r="AY277" s="190" t="s">
        <v>2165</v>
      </c>
      <c r="AZ277" s="190" t="s">
        <v>2166</v>
      </c>
      <c r="BA277" s="190" t="str">
        <f t="shared" si="55"/>
        <v>DSC_LST_avg_Insert_size_MEDIAN</v>
      </c>
      <c r="BB277" s="190" t="s">
        <v>2166</v>
      </c>
      <c r="BC277" s="190" t="b">
        <f t="shared" si="56"/>
        <v>1</v>
      </c>
      <c r="BD277" s="190" t="s">
        <v>2174</v>
      </c>
      <c r="BE277" s="190" t="s">
        <v>2166</v>
      </c>
    </row>
    <row r="278" spans="45:58" x14ac:dyDescent="0.25">
      <c r="AS278" s="192" t="s">
        <v>1941</v>
      </c>
      <c r="AY278" s="190" t="s">
        <v>2169</v>
      </c>
      <c r="AZ278" s="190" t="s">
        <v>2170</v>
      </c>
      <c r="BA278" s="190" t="str">
        <f t="shared" si="55"/>
        <v>DSC_LST_avg_Insert_size_CV</v>
      </c>
      <c r="BB278" s="190" t="s">
        <v>2170</v>
      </c>
      <c r="BC278" s="190" t="b">
        <f t="shared" si="56"/>
        <v>1</v>
      </c>
      <c r="BD278" s="190" t="s">
        <v>2177</v>
      </c>
      <c r="BE278" s="190" t="s">
        <v>2170</v>
      </c>
    </row>
    <row r="279" spans="45:58" x14ac:dyDescent="0.25">
      <c r="AS279" s="192" t="s">
        <v>1949</v>
      </c>
      <c r="AY279" s="190" t="s">
        <v>2173</v>
      </c>
      <c r="AZ279" s="190" t="s">
        <v>2174</v>
      </c>
      <c r="BA279" s="190" t="str">
        <f t="shared" si="55"/>
        <v>DSC_LST_avg_adapter_length</v>
      </c>
      <c r="BB279" s="190" t="s">
        <v>2174</v>
      </c>
      <c r="BC279" s="190" t="b">
        <f t="shared" si="56"/>
        <v>1</v>
      </c>
      <c r="BD279" s="190" t="s">
        <v>2180</v>
      </c>
      <c r="BE279" s="190" t="s">
        <v>2174</v>
      </c>
    </row>
    <row r="280" spans="45:58" x14ac:dyDescent="0.25">
      <c r="AS280" s="192" t="s">
        <v>1956</v>
      </c>
      <c r="AY280" s="190" t="s">
        <v>530</v>
      </c>
      <c r="AZ280" s="190" t="s">
        <v>2177</v>
      </c>
      <c r="BA280" s="190" t="str">
        <f t="shared" ref="BA280:BA323" si="57">AX$3&amp;"_"&amp;AX$14&amp;"_"&amp;AY280</f>
        <v>DSC_LSB_Tech</v>
      </c>
      <c r="BB280" s="190" t="s">
        <v>2177</v>
      </c>
      <c r="BC280" s="190" t="b">
        <f t="shared" si="56"/>
        <v>1</v>
      </c>
      <c r="BD280" s="190" t="s">
        <v>2183</v>
      </c>
      <c r="BE280" s="190" t="s">
        <v>2177</v>
      </c>
    </row>
    <row r="281" spans="45:58" x14ac:dyDescent="0.25">
      <c r="AS281" s="192" t="s">
        <v>1963</v>
      </c>
      <c r="AY281" s="190" t="s">
        <v>529</v>
      </c>
      <c r="AZ281" s="190" t="s">
        <v>2180</v>
      </c>
      <c r="BA281" s="190" t="str">
        <f t="shared" si="57"/>
        <v>DSC_LSB_Date</v>
      </c>
      <c r="BB281" s="190" t="s">
        <v>2180</v>
      </c>
      <c r="BC281" s="190" t="b">
        <f t="shared" si="56"/>
        <v>1</v>
      </c>
      <c r="BD281" s="190" t="s">
        <v>2186</v>
      </c>
      <c r="BE281" s="190" t="s">
        <v>2180</v>
      </c>
    </row>
    <row r="282" spans="45:58" x14ac:dyDescent="0.25">
      <c r="AS282" s="192" t="s">
        <v>1969</v>
      </c>
      <c r="AY282" s="190" t="s">
        <v>534</v>
      </c>
      <c r="AZ282" s="190" t="s">
        <v>2183</v>
      </c>
      <c r="BA282" s="190" t="str">
        <f t="shared" si="57"/>
        <v>DSC_LSB_File</v>
      </c>
      <c r="BB282" s="190" t="s">
        <v>2183</v>
      </c>
      <c r="BC282" s="190" t="b">
        <f t="shared" si="56"/>
        <v>1</v>
      </c>
      <c r="BD282" s="190" t="s">
        <v>2189</v>
      </c>
      <c r="BE282" s="190" t="s">
        <v>2183</v>
      </c>
    </row>
    <row r="283" spans="45:58" x14ac:dyDescent="0.25">
      <c r="AS283" s="192" t="s">
        <v>1975</v>
      </c>
      <c r="AY283" s="190" t="s">
        <v>537</v>
      </c>
      <c r="AZ283" s="190" t="s">
        <v>2186</v>
      </c>
      <c r="BA283" s="190" t="str">
        <f t="shared" si="57"/>
        <v>DSC_LSB_Dilution_factor</v>
      </c>
      <c r="BB283" s="190" t="s">
        <v>2186</v>
      </c>
      <c r="BC283" s="190" t="b">
        <f t="shared" si="56"/>
        <v>1</v>
      </c>
      <c r="BD283" s="190" t="s">
        <v>2192</v>
      </c>
      <c r="BE283" s="190" t="s">
        <v>2186</v>
      </c>
    </row>
    <row r="284" spans="45:58" x14ac:dyDescent="0.25">
      <c r="AS284" s="192" t="s">
        <v>1981</v>
      </c>
      <c r="AY284" s="190" t="s">
        <v>536</v>
      </c>
      <c r="AZ284" s="190" t="s">
        <v>2189</v>
      </c>
      <c r="BA284" s="190" t="str">
        <f t="shared" si="57"/>
        <v>DSC_LSB_Kit</v>
      </c>
      <c r="BB284" s="190" t="s">
        <v>2189</v>
      </c>
      <c r="BC284" s="190" t="b">
        <f t="shared" si="56"/>
        <v>1</v>
      </c>
      <c r="BD284" s="190" t="s">
        <v>2195</v>
      </c>
      <c r="BE284" s="190" t="s">
        <v>2189</v>
      </c>
    </row>
    <row r="285" spans="45:58" x14ac:dyDescent="0.25">
      <c r="AS285" s="192" t="s">
        <v>1985</v>
      </c>
      <c r="AY285" s="190" t="s">
        <v>535</v>
      </c>
      <c r="AZ285" s="190" t="s">
        <v>2192</v>
      </c>
      <c r="BA285" s="190" t="str">
        <f t="shared" si="57"/>
        <v>DSC_LSB_Instrument</v>
      </c>
      <c r="BB285" s="190" t="s">
        <v>2192</v>
      </c>
      <c r="BC285" s="190" t="b">
        <f t="shared" si="56"/>
        <v>1</v>
      </c>
      <c r="BD285" s="190" t="s">
        <v>2197</v>
      </c>
      <c r="BE285" s="190" t="s">
        <v>2192</v>
      </c>
    </row>
    <row r="286" spans="45:58" x14ac:dyDescent="0.25">
      <c r="AS286" s="192" t="s">
        <v>1989</v>
      </c>
      <c r="AY286" s="190" t="s">
        <v>1043</v>
      </c>
      <c r="AZ286" s="190" t="s">
        <v>2195</v>
      </c>
      <c r="BA286" s="190" t="str">
        <f t="shared" si="57"/>
        <v>DSC_LSB_From_bp</v>
      </c>
      <c r="BB286" s="190" t="s">
        <v>2195</v>
      </c>
      <c r="BC286" s="190" t="b">
        <f t="shared" si="56"/>
        <v>1</v>
      </c>
      <c r="BD286" s="190" t="s">
        <v>2200</v>
      </c>
      <c r="BE286" s="190" t="s">
        <v>2195</v>
      </c>
    </row>
    <row r="287" spans="45:58" x14ac:dyDescent="0.25">
      <c r="AS287" s="192" t="s">
        <v>1993</v>
      </c>
      <c r="AY287" s="190" t="s">
        <v>1065</v>
      </c>
      <c r="AZ287" s="190" t="s">
        <v>2197</v>
      </c>
      <c r="BA287" s="190" t="str">
        <f t="shared" si="57"/>
        <v>DSC_LSB_To_bp</v>
      </c>
      <c r="BB287" s="190" t="s">
        <v>2197</v>
      </c>
      <c r="BC287" s="190" t="b">
        <f t="shared" si="56"/>
        <v>1</v>
      </c>
      <c r="BD287" s="190" t="s">
        <v>2203</v>
      </c>
      <c r="BE287" s="190" t="s">
        <v>2197</v>
      </c>
    </row>
    <row r="288" spans="45:58" x14ac:dyDescent="0.25">
      <c r="AS288" s="192" t="s">
        <v>1997</v>
      </c>
      <c r="AY288" s="190" t="s">
        <v>2199</v>
      </c>
      <c r="AZ288" s="190" t="s">
        <v>2200</v>
      </c>
      <c r="BA288" s="190" t="str">
        <f t="shared" si="57"/>
        <v>DSC_LSB_Corr_Area_AVG</v>
      </c>
      <c r="BB288" s="190" t="s">
        <v>2200</v>
      </c>
      <c r="BC288" s="190" t="b">
        <f t="shared" si="56"/>
        <v>1</v>
      </c>
      <c r="BD288" s="190" t="s">
        <v>2206</v>
      </c>
      <c r="BE288" s="190" t="s">
        <v>2200</v>
      </c>
      <c r="BF288" s="190" t="s">
        <v>1322</v>
      </c>
    </row>
    <row r="289" spans="45:57" x14ac:dyDescent="0.25">
      <c r="AS289" s="192" t="s">
        <v>2001</v>
      </c>
      <c r="AY289" s="190" t="s">
        <v>2202</v>
      </c>
      <c r="AZ289" s="190" t="s">
        <v>2203</v>
      </c>
      <c r="BA289" s="190" t="str">
        <f t="shared" si="57"/>
        <v>DSC_LSB_Corr_Area_MIN</v>
      </c>
      <c r="BB289" s="190" t="s">
        <v>2203</v>
      </c>
      <c r="BC289" s="190" t="b">
        <f t="shared" si="56"/>
        <v>1</v>
      </c>
      <c r="BD289" s="190" t="s">
        <v>2209</v>
      </c>
      <c r="BE289" s="190" t="s">
        <v>2203</v>
      </c>
    </row>
    <row r="290" spans="45:57" x14ac:dyDescent="0.25">
      <c r="AS290" s="192" t="s">
        <v>2005</v>
      </c>
      <c r="AY290" s="190" t="s">
        <v>2205</v>
      </c>
      <c r="AZ290" s="190" t="s">
        <v>2206</v>
      </c>
      <c r="BA290" s="190" t="str">
        <f t="shared" si="57"/>
        <v>DSC_LSB_Corr_Area_MAX</v>
      </c>
      <c r="BB290" s="190" t="s">
        <v>2206</v>
      </c>
      <c r="BC290" s="190" t="b">
        <f t="shared" si="56"/>
        <v>1</v>
      </c>
      <c r="BD290" s="190" t="s">
        <v>2212</v>
      </c>
      <c r="BE290" s="190" t="s">
        <v>2206</v>
      </c>
    </row>
    <row r="291" spans="45:57" x14ac:dyDescent="0.25">
      <c r="AS291" s="192" t="s">
        <v>2009</v>
      </c>
      <c r="AY291" s="190" t="s">
        <v>2208</v>
      </c>
      <c r="AZ291" s="190" t="s">
        <v>2209</v>
      </c>
      <c r="BA291" s="190" t="str">
        <f t="shared" si="57"/>
        <v>DSC_LSB_Corr_Area_MEDIAN</v>
      </c>
      <c r="BB291" s="190" t="s">
        <v>2209</v>
      </c>
      <c r="BC291" s="190" t="b">
        <f t="shared" si="56"/>
        <v>1</v>
      </c>
      <c r="BD291" s="190" t="s">
        <v>2214</v>
      </c>
      <c r="BE291" s="190" t="s">
        <v>2209</v>
      </c>
    </row>
    <row r="292" spans="45:57" x14ac:dyDescent="0.25">
      <c r="AS292" s="192" t="s">
        <v>2013</v>
      </c>
      <c r="AY292" s="190" t="s">
        <v>2211</v>
      </c>
      <c r="AZ292" s="190" t="s">
        <v>2212</v>
      </c>
      <c r="BA292" s="190" t="str">
        <f t="shared" si="57"/>
        <v>DSC_LSB_Corr_Area_CV</v>
      </c>
      <c r="BB292" s="190" t="s">
        <v>2212</v>
      </c>
      <c r="BC292" s="190" t="b">
        <f t="shared" si="56"/>
        <v>1</v>
      </c>
      <c r="BD292" s="190" t="s">
        <v>2216</v>
      </c>
      <c r="BE292" s="190" t="s">
        <v>2212</v>
      </c>
    </row>
    <row r="293" spans="45:57" x14ac:dyDescent="0.25">
      <c r="AS293" s="192" t="s">
        <v>2017</v>
      </c>
      <c r="AY293" s="190" t="s">
        <v>2127</v>
      </c>
      <c r="AZ293" s="190" t="s">
        <v>2214</v>
      </c>
      <c r="BA293" s="190" t="str">
        <f t="shared" si="57"/>
        <v>DSC_LSB_Percent_of_Total_AVG</v>
      </c>
      <c r="BB293" s="190" t="s">
        <v>2214</v>
      </c>
      <c r="BC293" s="190" t="b">
        <f t="shared" si="56"/>
        <v>1</v>
      </c>
      <c r="BD293" s="190" t="s">
        <v>2218</v>
      </c>
      <c r="BE293" s="190" t="s">
        <v>2214</v>
      </c>
    </row>
    <row r="294" spans="45:57" x14ac:dyDescent="0.25">
      <c r="AS294" s="192" t="s">
        <v>2021</v>
      </c>
      <c r="AY294" s="190" t="s">
        <v>2132</v>
      </c>
      <c r="AZ294" s="190" t="s">
        <v>2216</v>
      </c>
      <c r="BA294" s="190" t="str">
        <f t="shared" si="57"/>
        <v>DSC_LSB_Percent_of_Total_MIN</v>
      </c>
      <c r="BB294" s="190" t="s">
        <v>2216</v>
      </c>
      <c r="BC294" s="190" t="b">
        <f t="shared" si="56"/>
        <v>1</v>
      </c>
      <c r="BD294" s="190" t="s">
        <v>2220</v>
      </c>
      <c r="BE294" s="190" t="s">
        <v>2216</v>
      </c>
    </row>
    <row r="295" spans="45:57" x14ac:dyDescent="0.25">
      <c r="AS295" s="192" t="s">
        <v>2025</v>
      </c>
      <c r="AY295" s="190" t="s">
        <v>2137</v>
      </c>
      <c r="AZ295" s="190" t="s">
        <v>2218</v>
      </c>
      <c r="BA295" s="190" t="str">
        <f t="shared" si="57"/>
        <v>DSC_LSB_Percent_of_Total_MAX</v>
      </c>
      <c r="BB295" s="190" t="s">
        <v>2218</v>
      </c>
      <c r="BC295" s="190" t="b">
        <f t="shared" si="56"/>
        <v>1</v>
      </c>
      <c r="BD295" s="190" t="s">
        <v>2222</v>
      </c>
      <c r="BE295" s="190" t="s">
        <v>2218</v>
      </c>
    </row>
    <row r="296" spans="45:57" x14ac:dyDescent="0.25">
      <c r="AS296" s="192" t="s">
        <v>2029</v>
      </c>
      <c r="AY296" s="190" t="s">
        <v>2143</v>
      </c>
      <c r="AZ296" s="190" t="s">
        <v>2220</v>
      </c>
      <c r="BA296" s="190" t="str">
        <f t="shared" si="57"/>
        <v>DSC_LSB_Percent_of_Total_MEDIAN</v>
      </c>
      <c r="BB296" s="190" t="s">
        <v>2220</v>
      </c>
      <c r="BC296" s="190" t="b">
        <f t="shared" si="56"/>
        <v>1</v>
      </c>
      <c r="BD296" s="190" t="s">
        <v>2224</v>
      </c>
      <c r="BE296" s="190" t="s">
        <v>2220</v>
      </c>
    </row>
    <row r="297" spans="45:57" x14ac:dyDescent="0.25">
      <c r="AS297" s="192" t="s">
        <v>2033</v>
      </c>
      <c r="AY297" s="190" t="s">
        <v>2149</v>
      </c>
      <c r="AZ297" s="190" t="s">
        <v>2222</v>
      </c>
      <c r="BA297" s="190" t="str">
        <f t="shared" si="57"/>
        <v>DSC_LSB_Percent_of_Total_CV</v>
      </c>
      <c r="BB297" s="190" t="s">
        <v>2222</v>
      </c>
      <c r="BC297" s="190" t="b">
        <f t="shared" si="56"/>
        <v>1</v>
      </c>
      <c r="BD297" s="190" t="s">
        <v>2226</v>
      </c>
      <c r="BE297" s="190" t="s">
        <v>2222</v>
      </c>
    </row>
    <row r="298" spans="45:57" x14ac:dyDescent="0.25">
      <c r="AS298" s="192" t="s">
        <v>2037</v>
      </c>
      <c r="AY298" s="190" t="s">
        <v>2043</v>
      </c>
      <c r="AZ298" s="190" t="s">
        <v>2224</v>
      </c>
      <c r="BA298" s="190" t="str">
        <f t="shared" si="57"/>
        <v>DSC_LSB_Average_Size_bp_AVG</v>
      </c>
      <c r="BB298" s="190" t="s">
        <v>2224</v>
      </c>
      <c r="BC298" s="190" t="b">
        <f t="shared" si="56"/>
        <v>1</v>
      </c>
      <c r="BD298" s="190" t="s">
        <v>2228</v>
      </c>
      <c r="BE298" s="190" t="s">
        <v>2224</v>
      </c>
    </row>
    <row r="299" spans="45:57" x14ac:dyDescent="0.25">
      <c r="AS299" s="192" t="s">
        <v>2041</v>
      </c>
      <c r="AY299" s="190" t="s">
        <v>2049</v>
      </c>
      <c r="AZ299" s="190" t="s">
        <v>2226</v>
      </c>
      <c r="BA299" s="190" t="str">
        <f t="shared" si="57"/>
        <v>DSC_LSB_Average_Size_bp_MIN</v>
      </c>
      <c r="BB299" s="190" t="s">
        <v>2226</v>
      </c>
      <c r="BC299" s="190" t="b">
        <f t="shared" si="56"/>
        <v>1</v>
      </c>
      <c r="BD299" s="190" t="s">
        <v>2230</v>
      </c>
      <c r="BE299" s="190" t="s">
        <v>2226</v>
      </c>
    </row>
    <row r="300" spans="45:57" x14ac:dyDescent="0.25">
      <c r="AS300" s="192" t="s">
        <v>2047</v>
      </c>
      <c r="AY300" s="190" t="s">
        <v>2055</v>
      </c>
      <c r="AZ300" s="190" t="s">
        <v>2228</v>
      </c>
      <c r="BA300" s="190" t="str">
        <f t="shared" si="57"/>
        <v>DSC_LSB_Average_Size_bp_MAX</v>
      </c>
      <c r="BB300" s="190" t="s">
        <v>2228</v>
      </c>
      <c r="BC300" s="190" t="b">
        <f t="shared" si="56"/>
        <v>1</v>
      </c>
      <c r="BD300" s="190" t="s">
        <v>2232</v>
      </c>
      <c r="BE300" s="190" t="s">
        <v>2228</v>
      </c>
    </row>
    <row r="301" spans="45:57" x14ac:dyDescent="0.25">
      <c r="AS301" s="192" t="s">
        <v>2053</v>
      </c>
      <c r="AY301" s="190" t="s">
        <v>2061</v>
      </c>
      <c r="AZ301" s="190" t="s">
        <v>2230</v>
      </c>
      <c r="BA301" s="190" t="str">
        <f t="shared" si="57"/>
        <v>DSC_LSB_Average_Size_bp_MEDIAN</v>
      </c>
      <c r="BB301" s="190" t="s">
        <v>2230</v>
      </c>
      <c r="BC301" s="190" t="b">
        <f t="shared" si="56"/>
        <v>1</v>
      </c>
      <c r="BD301" s="190" t="s">
        <v>2235</v>
      </c>
      <c r="BE301" s="190" t="s">
        <v>2230</v>
      </c>
    </row>
    <row r="302" spans="45:57" x14ac:dyDescent="0.25">
      <c r="AS302" s="192" t="s">
        <v>2059</v>
      </c>
      <c r="AY302" s="190" t="s">
        <v>2067</v>
      </c>
      <c r="AZ302" s="190" t="s">
        <v>2232</v>
      </c>
      <c r="BA302" s="190" t="str">
        <f t="shared" si="57"/>
        <v>DSC_LSB_Average_Size_bp_CV</v>
      </c>
      <c r="BB302" s="190" t="s">
        <v>2232</v>
      </c>
      <c r="BC302" s="190" t="b">
        <f t="shared" si="56"/>
        <v>1</v>
      </c>
      <c r="BD302" s="190" t="s">
        <v>2238</v>
      </c>
      <c r="BE302" s="190" t="s">
        <v>2232</v>
      </c>
    </row>
    <row r="303" spans="45:57" x14ac:dyDescent="0.25">
      <c r="AS303" s="192" t="s">
        <v>2065</v>
      </c>
      <c r="AY303" s="190" t="s">
        <v>2234</v>
      </c>
      <c r="AZ303" s="190" t="s">
        <v>2235</v>
      </c>
      <c r="BA303" s="190" t="str">
        <f t="shared" si="57"/>
        <v>DSC_LSB_Size_distribution_in_CV_percent_AVG</v>
      </c>
      <c r="BB303" s="190" t="s">
        <v>2235</v>
      </c>
      <c r="BC303" s="190" t="b">
        <f t="shared" si="56"/>
        <v>1</v>
      </c>
      <c r="BD303" s="190" t="s">
        <v>2241</v>
      </c>
      <c r="BE303" s="190" t="s">
        <v>2235</v>
      </c>
    </row>
    <row r="304" spans="45:57" x14ac:dyDescent="0.25">
      <c r="AS304" s="192" t="s">
        <v>2071</v>
      </c>
      <c r="AY304" s="190" t="s">
        <v>2237</v>
      </c>
      <c r="AZ304" s="190" t="s">
        <v>2238</v>
      </c>
      <c r="BA304" s="190" t="str">
        <f t="shared" si="57"/>
        <v>DSC_LSB_Size_distribution_in_CV_percent_MIN</v>
      </c>
      <c r="BB304" s="190" t="s">
        <v>2238</v>
      </c>
      <c r="BC304" s="190" t="b">
        <f t="shared" si="56"/>
        <v>1</v>
      </c>
      <c r="BD304" s="190" t="s">
        <v>2243</v>
      </c>
      <c r="BE304" s="190" t="s">
        <v>2238</v>
      </c>
    </row>
    <row r="305" spans="45:57" x14ac:dyDescent="0.25">
      <c r="AS305" s="192" t="s">
        <v>2076</v>
      </c>
      <c r="AY305" s="190" t="s">
        <v>2240</v>
      </c>
      <c r="AZ305" s="190" t="s">
        <v>2241</v>
      </c>
      <c r="BA305" s="190" t="str">
        <f t="shared" si="57"/>
        <v>DSC_LSB_Size_distribution_in_CV_percent_MAX</v>
      </c>
      <c r="BB305" s="190" t="s">
        <v>2241</v>
      </c>
      <c r="BC305" s="190" t="b">
        <f t="shared" si="56"/>
        <v>1</v>
      </c>
      <c r="BD305" s="190" t="s">
        <v>2245</v>
      </c>
      <c r="BE305" s="190" t="s">
        <v>2241</v>
      </c>
    </row>
    <row r="306" spans="45:57" x14ac:dyDescent="0.25">
      <c r="AS306" s="192" t="s">
        <v>2081</v>
      </c>
      <c r="AY306" s="190" t="s">
        <v>2242</v>
      </c>
      <c r="AZ306" s="190" t="s">
        <v>2243</v>
      </c>
      <c r="BA306" s="190" t="str">
        <f t="shared" si="57"/>
        <v>DSC_LSB_Size_distribution_in_CV_percent_MEDIAN</v>
      </c>
      <c r="BB306" s="190" t="s">
        <v>2243</v>
      </c>
      <c r="BC306" s="190" t="b">
        <f t="shared" si="56"/>
        <v>1</v>
      </c>
      <c r="BD306" s="190" t="s">
        <v>2246</v>
      </c>
      <c r="BE306" s="190" t="s">
        <v>2243</v>
      </c>
    </row>
    <row r="307" spans="45:57" x14ac:dyDescent="0.25">
      <c r="AS307" s="192" t="s">
        <v>2086</v>
      </c>
      <c r="AY307" s="190" t="s">
        <v>2244</v>
      </c>
      <c r="AZ307" s="190" t="s">
        <v>2245</v>
      </c>
      <c r="BA307" s="190" t="str">
        <f t="shared" si="57"/>
        <v>DSC_LSB_Size_distribution_in_CV_percent_CV</v>
      </c>
      <c r="BB307" s="190" t="s">
        <v>2245</v>
      </c>
      <c r="BC307" s="190" t="b">
        <f t="shared" si="56"/>
        <v>1</v>
      </c>
      <c r="BD307" s="190" t="s">
        <v>2247</v>
      </c>
      <c r="BE307" s="190" t="s">
        <v>2245</v>
      </c>
    </row>
    <row r="308" spans="45:57" x14ac:dyDescent="0.25">
      <c r="AS308" s="192" t="s">
        <v>2091</v>
      </c>
      <c r="AY308" s="190" t="s">
        <v>2073</v>
      </c>
      <c r="AZ308" s="190" t="s">
        <v>2246</v>
      </c>
      <c r="BA308" s="190" t="str">
        <f t="shared" si="57"/>
        <v>DSC_LSB_Conc_pguL_AVG</v>
      </c>
      <c r="BB308" s="190" t="s">
        <v>2246</v>
      </c>
      <c r="BC308" s="190" t="b">
        <f t="shared" si="56"/>
        <v>1</v>
      </c>
      <c r="BD308" s="190" t="s">
        <v>2248</v>
      </c>
      <c r="BE308" s="190" t="s">
        <v>2246</v>
      </c>
    </row>
    <row r="309" spans="45:57" x14ac:dyDescent="0.25">
      <c r="AS309" s="192" t="s">
        <v>2096</v>
      </c>
      <c r="AY309" s="190" t="s">
        <v>2078</v>
      </c>
      <c r="AZ309" s="190" t="s">
        <v>2247</v>
      </c>
      <c r="BA309" s="190" t="str">
        <f t="shared" si="57"/>
        <v>DSC_LSB_Conc_pguL_MIN</v>
      </c>
      <c r="BB309" s="190" t="s">
        <v>2247</v>
      </c>
      <c r="BC309" s="190" t="b">
        <f t="shared" si="56"/>
        <v>1</v>
      </c>
      <c r="BD309" s="190" t="s">
        <v>2250</v>
      </c>
      <c r="BE309" s="190" t="s">
        <v>2247</v>
      </c>
    </row>
    <row r="310" spans="45:57" x14ac:dyDescent="0.25">
      <c r="AS310" s="192" t="s">
        <v>2101</v>
      </c>
      <c r="AY310" s="190" t="s">
        <v>2083</v>
      </c>
      <c r="AZ310" s="190" t="s">
        <v>2248</v>
      </c>
      <c r="BA310" s="190" t="str">
        <f t="shared" si="57"/>
        <v>DSC_LSB_Conc_pguL_MAX</v>
      </c>
      <c r="BB310" s="190" t="s">
        <v>2248</v>
      </c>
      <c r="BC310" s="190" t="b">
        <f t="shared" si="56"/>
        <v>1</v>
      </c>
      <c r="BD310" s="190" t="s">
        <v>2252</v>
      </c>
      <c r="BE310" s="190" t="s">
        <v>2248</v>
      </c>
    </row>
    <row r="311" spans="45:57" x14ac:dyDescent="0.25">
      <c r="AS311" s="192" t="s">
        <v>2107</v>
      </c>
      <c r="AY311" s="190" t="s">
        <v>2088</v>
      </c>
      <c r="AZ311" s="190" t="s">
        <v>2250</v>
      </c>
      <c r="BA311" s="190" t="str">
        <f t="shared" si="57"/>
        <v>DSC_LSB_Conc_pguL_MEDIAN</v>
      </c>
      <c r="BB311" s="190" t="s">
        <v>2250</v>
      </c>
      <c r="BC311" s="190" t="b">
        <f t="shared" si="56"/>
        <v>1</v>
      </c>
      <c r="BD311" s="190" t="s">
        <v>2255</v>
      </c>
      <c r="BE311" s="190" t="s">
        <v>2250</v>
      </c>
    </row>
    <row r="312" spans="45:57" x14ac:dyDescent="0.25">
      <c r="AS312" s="192" t="s">
        <v>2113</v>
      </c>
      <c r="AY312" s="190" t="s">
        <v>2093</v>
      </c>
      <c r="AZ312" s="190" t="s">
        <v>2252</v>
      </c>
      <c r="BA312" s="190" t="str">
        <f t="shared" si="57"/>
        <v>DSC_LSB_Conc_pguL_CV</v>
      </c>
      <c r="BB312" s="190" t="s">
        <v>2252</v>
      </c>
      <c r="BC312" s="190" t="b">
        <f t="shared" si="56"/>
        <v>1</v>
      </c>
      <c r="BD312" s="190" t="s">
        <v>2258</v>
      </c>
      <c r="BE312" s="190" t="s">
        <v>2252</v>
      </c>
    </row>
    <row r="313" spans="45:57" x14ac:dyDescent="0.25">
      <c r="AS313" s="192" t="s">
        <v>2119</v>
      </c>
      <c r="AY313" s="190" t="s">
        <v>2254</v>
      </c>
      <c r="AZ313" s="190" t="s">
        <v>2255</v>
      </c>
      <c r="BA313" s="190" t="str">
        <f t="shared" si="57"/>
        <v>DSC_LSB_Molarity_pmolL_AVG</v>
      </c>
      <c r="BB313" s="190" t="s">
        <v>2255</v>
      </c>
      <c r="BC313" s="190" t="b">
        <f t="shared" si="56"/>
        <v>1</v>
      </c>
      <c r="BD313" s="190" t="s">
        <v>2261</v>
      </c>
      <c r="BE313" s="190" t="s">
        <v>2255</v>
      </c>
    </row>
    <row r="314" spans="45:57" x14ac:dyDescent="0.25">
      <c r="AS314" s="192" t="s">
        <v>2125</v>
      </c>
      <c r="AY314" s="190" t="s">
        <v>2257</v>
      </c>
      <c r="AZ314" s="190" t="s">
        <v>2258</v>
      </c>
      <c r="BA314" s="190" t="str">
        <f t="shared" si="57"/>
        <v>DSC_LSB_Molarity_pmolL_MIN</v>
      </c>
      <c r="BB314" s="190" t="s">
        <v>2258</v>
      </c>
      <c r="BC314" s="190" t="b">
        <f t="shared" si="56"/>
        <v>1</v>
      </c>
      <c r="BD314" s="190" t="s">
        <v>2264</v>
      </c>
      <c r="BE314" s="190" t="s">
        <v>2258</v>
      </c>
    </row>
    <row r="315" spans="45:57" x14ac:dyDescent="0.25">
      <c r="AS315" s="192" t="s">
        <v>2130</v>
      </c>
      <c r="AY315" s="190" t="s">
        <v>2260</v>
      </c>
      <c r="AZ315" s="190" t="s">
        <v>2261</v>
      </c>
      <c r="BA315" s="190" t="str">
        <f t="shared" si="57"/>
        <v>DSC_LSB_Molarity_pmolL_MAX</v>
      </c>
      <c r="BB315" s="190" t="s">
        <v>2261</v>
      </c>
      <c r="BC315" s="190" t="b">
        <f t="shared" si="56"/>
        <v>1</v>
      </c>
      <c r="BD315" s="190" t="s">
        <v>2267</v>
      </c>
      <c r="BE315" s="190" t="s">
        <v>2261</v>
      </c>
    </row>
    <row r="316" spans="45:57" x14ac:dyDescent="0.25">
      <c r="AS316" s="192" t="s">
        <v>2135</v>
      </c>
      <c r="AY316" s="190" t="s">
        <v>2263</v>
      </c>
      <c r="AZ316" s="190" t="s">
        <v>2264</v>
      </c>
      <c r="BA316" s="190" t="str">
        <f t="shared" si="57"/>
        <v>DSC_LSB_Molarity_pmolL_MEDIAN</v>
      </c>
      <c r="BB316" s="190" t="s">
        <v>2264</v>
      </c>
      <c r="BC316" s="190" t="b">
        <f t="shared" si="56"/>
        <v>1</v>
      </c>
      <c r="BD316" s="190" t="s">
        <v>2269</v>
      </c>
      <c r="BE316" s="190" t="s">
        <v>2264</v>
      </c>
    </row>
    <row r="317" spans="45:57" x14ac:dyDescent="0.25">
      <c r="AS317" s="192" t="s">
        <v>2141</v>
      </c>
      <c r="AY317" s="190" t="s">
        <v>2266</v>
      </c>
      <c r="AZ317" s="190" t="s">
        <v>2267</v>
      </c>
      <c r="BA317" s="190" t="str">
        <f t="shared" si="57"/>
        <v>DSC_LSB_Molarity_pmolL_CV</v>
      </c>
      <c r="BB317" s="190" t="s">
        <v>2267</v>
      </c>
      <c r="BC317" s="190" t="b">
        <f t="shared" si="56"/>
        <v>1</v>
      </c>
      <c r="BD317" s="190" t="s">
        <v>2271</v>
      </c>
      <c r="BE317" s="190" t="s">
        <v>2267</v>
      </c>
    </row>
    <row r="318" spans="45:57" x14ac:dyDescent="0.25">
      <c r="AS318" s="192" t="s">
        <v>2147</v>
      </c>
      <c r="AY318" s="190" t="s">
        <v>2153</v>
      </c>
      <c r="AZ318" s="190" t="s">
        <v>2269</v>
      </c>
      <c r="BA318" s="190" t="str">
        <f t="shared" si="57"/>
        <v>DSC_LSB_avg_Insert_size_AVG</v>
      </c>
      <c r="BB318" s="190" t="s">
        <v>2269</v>
      </c>
      <c r="BC318" s="190" t="b">
        <f t="shared" si="56"/>
        <v>1</v>
      </c>
      <c r="BD318" s="190" t="s">
        <v>2273</v>
      </c>
      <c r="BE318" s="190" t="s">
        <v>2269</v>
      </c>
    </row>
    <row r="319" spans="45:57" x14ac:dyDescent="0.25">
      <c r="AY319" s="190" t="s">
        <v>2157</v>
      </c>
      <c r="AZ319" s="190" t="s">
        <v>2271</v>
      </c>
      <c r="BA319" s="190" t="str">
        <f t="shared" si="57"/>
        <v>DSC_LSB_avg_Insert_size_MIN</v>
      </c>
      <c r="BB319" s="190" t="s">
        <v>2271</v>
      </c>
      <c r="BC319" s="190" t="b">
        <f t="shared" si="56"/>
        <v>1</v>
      </c>
      <c r="BD319" s="190" t="s">
        <v>2274</v>
      </c>
      <c r="BE319" s="190" t="s">
        <v>2271</v>
      </c>
    </row>
    <row r="320" spans="45:57" x14ac:dyDescent="0.25">
      <c r="AY320" s="190" t="s">
        <v>2161</v>
      </c>
      <c r="AZ320" s="190" t="s">
        <v>2273</v>
      </c>
      <c r="BA320" s="190" t="str">
        <f t="shared" si="57"/>
        <v>DSC_LSB_avg_Insert_size_MAX</v>
      </c>
      <c r="BB320" s="190" t="s">
        <v>2273</v>
      </c>
      <c r="BC320" s="190" t="b">
        <f t="shared" si="56"/>
        <v>1</v>
      </c>
      <c r="BD320" s="190" t="s">
        <v>2275</v>
      </c>
      <c r="BE320" s="190" t="s">
        <v>2273</v>
      </c>
    </row>
    <row r="321" spans="51:57" x14ac:dyDescent="0.25">
      <c r="AY321" s="190" t="s">
        <v>2165</v>
      </c>
      <c r="AZ321" s="190" t="s">
        <v>2274</v>
      </c>
      <c r="BA321" s="190" t="str">
        <f t="shared" si="57"/>
        <v>DSC_LSB_avg_Insert_size_MEDIAN</v>
      </c>
      <c r="BB321" s="190" t="s">
        <v>2274</v>
      </c>
      <c r="BC321" s="190" t="b">
        <f t="shared" si="56"/>
        <v>1</v>
      </c>
      <c r="BD321" s="190" t="s">
        <v>2276</v>
      </c>
      <c r="BE321" s="190" t="s">
        <v>2274</v>
      </c>
    </row>
    <row r="322" spans="51:57" x14ac:dyDescent="0.25">
      <c r="AY322" s="190" t="s">
        <v>2169</v>
      </c>
      <c r="AZ322" s="190" t="s">
        <v>2275</v>
      </c>
      <c r="BA322" s="190" t="str">
        <f t="shared" si="57"/>
        <v>DSC_LSB_avg_Insert_size_CV</v>
      </c>
      <c r="BB322" s="190" t="s">
        <v>2275</v>
      </c>
      <c r="BC322" s="190" t="b">
        <f t="shared" si="56"/>
        <v>1</v>
      </c>
      <c r="BE322" s="190" t="s">
        <v>2275</v>
      </c>
    </row>
    <row r="323" spans="51:57" x14ac:dyDescent="0.25">
      <c r="AY323" s="190" t="s">
        <v>2173</v>
      </c>
      <c r="AZ323" s="190" t="s">
        <v>2276</v>
      </c>
      <c r="BA323" s="190" t="str">
        <f t="shared" si="57"/>
        <v>DSC_LSB_avg_adapter_length</v>
      </c>
      <c r="BB323" s="190" t="s">
        <v>2276</v>
      </c>
      <c r="BC323" s="190" t="b">
        <f t="shared" si="56"/>
        <v>1</v>
      </c>
      <c r="BE323" s="190" t="s">
        <v>2276</v>
      </c>
    </row>
  </sheetData>
  <conditionalFormatting sqref="BC1:BC1048576">
    <cfRule type="containsText" dxfId="0" priority="1" operator="containsText" text="FALSE">
      <formula>NOT(ISERROR(SEARCH("FALSE",BC1)))</formula>
    </cfRule>
  </conditionalFormatting>
  <dataValidations count="2">
    <dataValidation type="list" allowBlank="1" showInputMessage="1" showErrorMessage="1" sqref="CM29:CN32">
      <formula1>#REF!</formula1>
    </dataValidation>
    <dataValidation type="list" allowBlank="1" showInputMessage="1" showErrorMessage="1" sqref="CP26:CP28 CM26:CN28">
      <formula1>$P$3:$P$6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3"/>
  <sheetViews>
    <sheetView zoomScale="70" zoomScaleNormal="70" workbookViewId="0">
      <selection activeCell="I4" sqref="I4"/>
    </sheetView>
  </sheetViews>
  <sheetFormatPr defaultColWidth="8.85546875" defaultRowHeight="15" x14ac:dyDescent="0.25"/>
  <cols>
    <col min="1" max="1" width="45.140625" customWidth="1"/>
    <col min="2" max="2" width="22.140625" bestFit="1" customWidth="1"/>
    <col min="5" max="5" width="74.7109375" customWidth="1"/>
  </cols>
  <sheetData>
    <row r="1" spans="1:9" x14ac:dyDescent="0.25">
      <c r="A1" s="16" t="s">
        <v>2306</v>
      </c>
      <c r="B1" s="16" t="s">
        <v>820</v>
      </c>
      <c r="E1" s="16" t="s">
        <v>2307</v>
      </c>
      <c r="F1" s="16"/>
      <c r="G1" s="16" t="s">
        <v>824</v>
      </c>
      <c r="I1" s="16" t="s">
        <v>825</v>
      </c>
    </row>
    <row r="2" spans="1:9" x14ac:dyDescent="0.25">
      <c r="A2" t="s">
        <v>185</v>
      </c>
    </row>
    <row r="3" spans="1:9" x14ac:dyDescent="0.25">
      <c r="A3" s="173" t="s">
        <v>2308</v>
      </c>
      <c r="B3" s="173" t="s">
        <v>2309</v>
      </c>
      <c r="E3" s="2" t="s">
        <v>852</v>
      </c>
      <c r="G3" t="s">
        <v>854</v>
      </c>
      <c r="I3" t="s">
        <v>855</v>
      </c>
    </row>
    <row r="4" spans="1:9" x14ac:dyDescent="0.25">
      <c r="A4" s="173" t="s">
        <v>2310</v>
      </c>
      <c r="B4" s="173" t="s">
        <v>2311</v>
      </c>
      <c r="E4" s="2" t="s">
        <v>747</v>
      </c>
      <c r="G4" t="s">
        <v>888</v>
      </c>
      <c r="I4" t="s">
        <v>889</v>
      </c>
    </row>
    <row r="5" spans="1:9" x14ac:dyDescent="0.25">
      <c r="A5" s="173" t="s">
        <v>2312</v>
      </c>
      <c r="B5" s="173" t="s">
        <v>848</v>
      </c>
      <c r="E5" s="2" t="s">
        <v>753</v>
      </c>
    </row>
    <row r="6" spans="1:9" x14ac:dyDescent="0.25">
      <c r="A6" s="173" t="s">
        <v>2313</v>
      </c>
      <c r="B6" s="173" t="s">
        <v>922</v>
      </c>
      <c r="E6" s="2" t="s">
        <v>743</v>
      </c>
    </row>
    <row r="7" spans="1:9" x14ac:dyDescent="0.25">
      <c r="A7" s="173" t="s">
        <v>2314</v>
      </c>
      <c r="B7" s="173" t="s">
        <v>2315</v>
      </c>
      <c r="E7" s="2" t="s">
        <v>745</v>
      </c>
    </row>
    <row r="8" spans="1:9" x14ac:dyDescent="0.25">
      <c r="A8" s="173" t="s">
        <v>2316</v>
      </c>
      <c r="B8" s="173" t="s">
        <v>977</v>
      </c>
      <c r="E8" s="2" t="s">
        <v>750</v>
      </c>
    </row>
    <row r="9" spans="1:9" x14ac:dyDescent="0.25">
      <c r="A9" s="173" t="s">
        <v>2339</v>
      </c>
      <c r="B9" s="173" t="s">
        <v>2340</v>
      </c>
      <c r="E9" s="2" t="s">
        <v>756</v>
      </c>
    </row>
    <row r="10" spans="1:9" x14ac:dyDescent="0.25">
      <c r="A10" s="173" t="s">
        <v>2317</v>
      </c>
      <c r="B10" s="173" t="s">
        <v>2318</v>
      </c>
    </row>
    <row r="11" spans="1:9" x14ac:dyDescent="0.25">
      <c r="A11" s="173" t="s">
        <v>2319</v>
      </c>
      <c r="B11" s="173" t="s">
        <v>2320</v>
      </c>
      <c r="D11" s="479"/>
      <c r="E11" s="479"/>
    </row>
    <row r="12" spans="1:9" x14ac:dyDescent="0.25">
      <c r="A12" s="173" t="s">
        <v>2321</v>
      </c>
      <c r="B12" s="173" t="s">
        <v>2322</v>
      </c>
      <c r="D12" s="480"/>
      <c r="E12" s="480"/>
    </row>
    <row r="13" spans="1:9" x14ac:dyDescent="0.25">
      <c r="A13" s="173" t="s">
        <v>2323</v>
      </c>
      <c r="B13" s="173" t="s">
        <v>2324</v>
      </c>
      <c r="D13" s="479"/>
      <c r="E13" s="479"/>
    </row>
    <row r="14" spans="1:9" x14ac:dyDescent="0.25">
      <c r="A14" s="173" t="s">
        <v>2325</v>
      </c>
      <c r="B14" s="173" t="s">
        <v>2325</v>
      </c>
      <c r="D14" s="479"/>
      <c r="E14" s="479"/>
    </row>
    <row r="15" spans="1:9" x14ac:dyDescent="0.25">
      <c r="A15" s="173" t="s">
        <v>2326</v>
      </c>
      <c r="B15" s="173" t="s">
        <v>1240</v>
      </c>
    </row>
    <row r="16" spans="1:9" x14ac:dyDescent="0.25">
      <c r="A16" s="173" t="s">
        <v>1270</v>
      </c>
      <c r="B16" s="173" t="s">
        <v>1270</v>
      </c>
    </row>
    <row r="17" spans="1:2" x14ac:dyDescent="0.25">
      <c r="A17" s="173" t="s">
        <v>2327</v>
      </c>
      <c r="B17" s="173" t="s">
        <v>2328</v>
      </c>
    </row>
    <row r="18" spans="1:2" x14ac:dyDescent="0.25">
      <c r="A18" s="173" t="s">
        <v>2329</v>
      </c>
      <c r="B18" s="173" t="s">
        <v>2329</v>
      </c>
    </row>
    <row r="19" spans="1:2" x14ac:dyDescent="0.25">
      <c r="A19" s="173" t="s">
        <v>2330</v>
      </c>
      <c r="B19" s="173" t="s">
        <v>2331</v>
      </c>
    </row>
    <row r="20" spans="1:2" x14ac:dyDescent="0.25">
      <c r="A20" s="173" t="s">
        <v>2332</v>
      </c>
      <c r="B20" s="173" t="s">
        <v>2333</v>
      </c>
    </row>
    <row r="21" spans="1:2" x14ac:dyDescent="0.25">
      <c r="A21" s="173" t="s">
        <v>2334</v>
      </c>
      <c r="B21" s="173" t="s">
        <v>2335</v>
      </c>
    </row>
    <row r="22" spans="1:2" x14ac:dyDescent="0.25">
      <c r="A22" s="173" t="s">
        <v>2336</v>
      </c>
      <c r="B22" s="173" t="s">
        <v>2337</v>
      </c>
    </row>
    <row r="23" spans="1:2" x14ac:dyDescent="0.25">
      <c r="A23" s="173" t="s">
        <v>237</v>
      </c>
      <c r="B23" s="173" t="s">
        <v>2338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AFF"/>
  </sheetPr>
  <dimension ref="A1:Y89"/>
  <sheetViews>
    <sheetView topLeftCell="A17" zoomScale="70" zoomScaleNormal="70" zoomScalePageLayoutView="70" workbookViewId="0">
      <selection activeCell="Z23" sqref="Z23"/>
    </sheetView>
  </sheetViews>
  <sheetFormatPr defaultColWidth="8.85546875" defaultRowHeight="15" x14ac:dyDescent="0.25"/>
  <cols>
    <col min="1" max="1" width="38.42578125" style="5" customWidth="1"/>
    <col min="2" max="16384" width="8.85546875" style="5"/>
  </cols>
  <sheetData>
    <row r="1" spans="1:25" x14ac:dyDescent="0.25">
      <c r="A1" s="4" t="s">
        <v>124</v>
      </c>
    </row>
    <row r="2" spans="1:25" x14ac:dyDescent="0.25">
      <c r="A2" s="6" t="s">
        <v>125</v>
      </c>
      <c r="B2" s="5" t="s">
        <v>126</v>
      </c>
      <c r="C2" s="5" t="s">
        <v>127</v>
      </c>
    </row>
    <row r="3" spans="1:25" x14ac:dyDescent="0.25">
      <c r="A3" s="6" t="s">
        <v>128</v>
      </c>
      <c r="B3" s="5" t="s">
        <v>126</v>
      </c>
    </row>
    <row r="4" spans="1:25" x14ac:dyDescent="0.25">
      <c r="A4" s="7" t="s">
        <v>129</v>
      </c>
      <c r="B4" s="5" t="s">
        <v>126</v>
      </c>
    </row>
    <row r="5" spans="1:25" x14ac:dyDescent="0.25">
      <c r="A5" s="7" t="s">
        <v>130</v>
      </c>
      <c r="B5" s="5" t="s">
        <v>126</v>
      </c>
    </row>
    <row r="6" spans="1:25" ht="15" customHeight="1" x14ac:dyDescent="0.25">
      <c r="A6" s="6" t="s">
        <v>131</v>
      </c>
      <c r="B6" s="5" t="s">
        <v>132</v>
      </c>
      <c r="W6" s="8"/>
      <c r="X6" s="8"/>
      <c r="Y6" s="8"/>
    </row>
    <row r="7" spans="1:25" x14ac:dyDescent="0.25">
      <c r="Q7" s="9"/>
      <c r="R7" s="9"/>
      <c r="S7" s="9"/>
      <c r="T7" s="9"/>
      <c r="U7" s="9"/>
      <c r="V7" s="8"/>
      <c r="W7" s="8"/>
      <c r="X7" s="8"/>
      <c r="Y7" s="8"/>
    </row>
    <row r="8" spans="1:25" x14ac:dyDescent="0.25">
      <c r="Q8" s="9"/>
      <c r="R8" s="9"/>
      <c r="S8" s="9"/>
      <c r="T8" s="9"/>
      <c r="U8" s="9"/>
      <c r="V8" s="8"/>
      <c r="W8" s="8"/>
      <c r="X8" s="8"/>
      <c r="Y8" s="8"/>
    </row>
    <row r="9" spans="1:25" x14ac:dyDescent="0.25">
      <c r="A9" s="4" t="s">
        <v>133</v>
      </c>
      <c r="Q9" s="9"/>
      <c r="R9" s="9"/>
      <c r="S9" s="9"/>
      <c r="T9" s="9"/>
      <c r="U9" s="9"/>
      <c r="V9" s="8"/>
      <c r="W9" s="8"/>
      <c r="X9" s="8"/>
      <c r="Y9" s="8"/>
    </row>
    <row r="10" spans="1:25" x14ac:dyDescent="0.25">
      <c r="A10" s="6" t="s">
        <v>125</v>
      </c>
      <c r="B10" s="5" t="s">
        <v>126</v>
      </c>
      <c r="Q10" s="9"/>
      <c r="R10" s="9"/>
      <c r="S10" s="9"/>
      <c r="T10" s="9"/>
      <c r="U10" s="9"/>
      <c r="V10" s="8"/>
      <c r="W10" s="8"/>
      <c r="X10" s="8"/>
      <c r="Y10" s="8"/>
    </row>
    <row r="11" spans="1:25" x14ac:dyDescent="0.25">
      <c r="A11" s="6" t="s">
        <v>128</v>
      </c>
      <c r="B11" s="5" t="s">
        <v>126</v>
      </c>
      <c r="Q11" s="9"/>
      <c r="R11" s="9"/>
      <c r="S11" s="9"/>
      <c r="T11" s="9"/>
      <c r="U11" s="9"/>
      <c r="V11" s="8"/>
      <c r="W11" s="8"/>
      <c r="X11" s="8"/>
      <c r="Y11" s="8"/>
    </row>
    <row r="12" spans="1:25" x14ac:dyDescent="0.25">
      <c r="A12" s="7" t="s">
        <v>134</v>
      </c>
      <c r="B12" s="5" t="s">
        <v>126</v>
      </c>
      <c r="Q12" s="9"/>
      <c r="R12" s="9"/>
      <c r="S12" s="9"/>
      <c r="T12" s="9"/>
      <c r="U12" s="9"/>
      <c r="V12" s="8"/>
      <c r="W12" s="8"/>
      <c r="X12" s="8"/>
      <c r="Y12" s="8"/>
    </row>
    <row r="13" spans="1:25" x14ac:dyDescent="0.25">
      <c r="A13" s="7" t="s">
        <v>130</v>
      </c>
      <c r="B13" s="5" t="s">
        <v>126</v>
      </c>
      <c r="Q13" s="9"/>
      <c r="R13" s="9"/>
      <c r="S13" s="9"/>
      <c r="T13" s="9"/>
      <c r="U13" s="9"/>
      <c r="V13" s="8"/>
      <c r="W13" s="8"/>
      <c r="X13" s="8"/>
      <c r="Y13" s="8"/>
    </row>
    <row r="14" spans="1:25" x14ac:dyDescent="0.25">
      <c r="A14" s="6" t="s">
        <v>131</v>
      </c>
      <c r="B14" s="5" t="s">
        <v>132</v>
      </c>
      <c r="Q14" s="9"/>
      <c r="R14" s="9"/>
      <c r="S14" s="9"/>
      <c r="T14" s="9"/>
      <c r="U14" s="9"/>
      <c r="V14" s="8"/>
      <c r="W14" s="8"/>
      <c r="X14" s="8"/>
      <c r="Y14" s="8"/>
    </row>
    <row r="15" spans="1:25" x14ac:dyDescent="0.25">
      <c r="Q15" s="9"/>
      <c r="R15" s="9"/>
      <c r="S15" s="9"/>
      <c r="T15" s="9"/>
      <c r="U15" s="9"/>
      <c r="V15" s="8"/>
      <c r="W15" s="8"/>
      <c r="X15" s="8"/>
      <c r="Y15" s="8"/>
    </row>
    <row r="16" spans="1:25" x14ac:dyDescent="0.25">
      <c r="Q16" s="9"/>
      <c r="R16" s="9"/>
      <c r="S16" s="9"/>
      <c r="T16" s="9"/>
      <c r="U16" s="9"/>
      <c r="V16" s="8"/>
      <c r="W16" s="8"/>
      <c r="X16" s="8"/>
      <c r="Y16" s="8"/>
    </row>
    <row r="17" spans="1:25" ht="45" x14ac:dyDescent="0.25">
      <c r="A17" s="9" t="s">
        <v>135</v>
      </c>
      <c r="Q17" s="9"/>
      <c r="R17" s="9"/>
      <c r="S17" s="9"/>
      <c r="T17" s="9"/>
      <c r="U17" s="9"/>
      <c r="V17" s="8"/>
      <c r="W17" s="8"/>
      <c r="X17" s="8"/>
      <c r="Y17" s="8"/>
    </row>
    <row r="18" spans="1:25" x14ac:dyDescent="0.25">
      <c r="A18" s="6" t="s">
        <v>136</v>
      </c>
      <c r="Q18" s="9"/>
      <c r="R18" s="9"/>
      <c r="S18" s="9"/>
      <c r="T18" s="9"/>
      <c r="U18" s="9"/>
      <c r="V18" s="8"/>
      <c r="W18" s="8"/>
      <c r="X18" s="8"/>
      <c r="Y18" s="8"/>
    </row>
    <row r="19" spans="1:25" x14ac:dyDescent="0.25">
      <c r="Q19" s="9"/>
      <c r="R19" s="9"/>
      <c r="S19" s="9"/>
      <c r="T19" s="9"/>
      <c r="U19" s="9"/>
      <c r="V19" s="8"/>
      <c r="W19" s="8"/>
      <c r="X19" s="8"/>
      <c r="Y19" s="8"/>
    </row>
    <row r="20" spans="1:25" x14ac:dyDescent="0.25">
      <c r="A20" s="5" t="s">
        <v>137</v>
      </c>
      <c r="Q20" s="9"/>
      <c r="R20" s="9"/>
      <c r="S20" s="9"/>
      <c r="T20" s="9"/>
      <c r="U20" s="9"/>
      <c r="V20" s="8"/>
      <c r="W20" s="8"/>
      <c r="X20" s="8"/>
      <c r="Y20" s="8"/>
    </row>
    <row r="21" spans="1:25" x14ac:dyDescent="0.25">
      <c r="Q21" s="9"/>
      <c r="R21" s="9"/>
      <c r="S21" s="9"/>
      <c r="T21" s="9"/>
      <c r="U21" s="9"/>
      <c r="V21" s="8"/>
      <c r="W21" s="8"/>
      <c r="X21" s="8"/>
      <c r="Y21" s="8"/>
    </row>
    <row r="22" spans="1:25" x14ac:dyDescent="0.25">
      <c r="Q22" s="9"/>
      <c r="R22" s="9"/>
      <c r="S22" s="9"/>
      <c r="T22" s="9"/>
      <c r="U22" s="9"/>
      <c r="V22" s="8"/>
      <c r="W22" s="8"/>
      <c r="X22" s="8"/>
      <c r="Y22" s="8"/>
    </row>
    <row r="23" spans="1:25" ht="390" customHeight="1" x14ac:dyDescent="0.25">
      <c r="J23" s="841" t="s">
        <v>138</v>
      </c>
      <c r="K23" s="841"/>
      <c r="L23" s="841"/>
      <c r="M23" s="841"/>
      <c r="N23" s="841"/>
      <c r="O23" s="842" t="s">
        <v>139</v>
      </c>
      <c r="P23" s="842"/>
      <c r="Q23" s="842"/>
      <c r="R23" s="842"/>
      <c r="S23" s="842"/>
      <c r="T23" s="9"/>
      <c r="U23" s="9"/>
      <c r="V23" s="8"/>
      <c r="W23" s="8"/>
      <c r="X23" s="8"/>
      <c r="Y23" s="8"/>
    </row>
    <row r="24" spans="1:25" x14ac:dyDescent="0.25">
      <c r="Q24" s="9"/>
      <c r="R24" s="9"/>
      <c r="S24" s="9"/>
      <c r="T24" s="9"/>
      <c r="U24" s="9"/>
      <c r="V24" s="8"/>
      <c r="W24" s="8"/>
      <c r="X24" s="8"/>
      <c r="Y24" s="8"/>
    </row>
    <row r="25" spans="1:25" ht="15" customHeight="1" x14ac:dyDescent="0.25">
      <c r="J25" s="843" t="s">
        <v>140</v>
      </c>
      <c r="K25" s="843"/>
      <c r="L25" s="843"/>
      <c r="M25" s="843"/>
      <c r="N25" s="843"/>
      <c r="O25" s="841" t="s">
        <v>141</v>
      </c>
      <c r="P25" s="841"/>
      <c r="Q25" s="841"/>
      <c r="R25" s="841"/>
      <c r="S25" s="841"/>
      <c r="T25" s="9"/>
      <c r="U25" s="9"/>
      <c r="V25" s="8"/>
      <c r="W25" s="8"/>
      <c r="X25" s="8"/>
      <c r="Y25" s="8"/>
    </row>
    <row r="26" spans="1:25" x14ac:dyDescent="0.25">
      <c r="J26" s="843"/>
      <c r="K26" s="843"/>
      <c r="L26" s="843"/>
      <c r="M26" s="843"/>
      <c r="N26" s="843"/>
      <c r="O26" s="841"/>
      <c r="P26" s="841"/>
      <c r="Q26" s="841"/>
      <c r="R26" s="841"/>
      <c r="S26" s="841"/>
    </row>
    <row r="27" spans="1:25" ht="15" customHeight="1" x14ac:dyDescent="0.25">
      <c r="J27" s="843"/>
      <c r="K27" s="843"/>
      <c r="L27" s="843"/>
      <c r="M27" s="843"/>
      <c r="N27" s="843"/>
      <c r="O27" s="841"/>
      <c r="P27" s="841"/>
      <c r="Q27" s="841"/>
      <c r="R27" s="841"/>
      <c r="S27" s="841"/>
      <c r="W27" s="10"/>
      <c r="X27" s="10"/>
      <c r="Y27" s="10"/>
    </row>
    <row r="28" spans="1:25" x14ac:dyDescent="0.25">
      <c r="J28" s="843"/>
      <c r="K28" s="843"/>
      <c r="L28" s="843"/>
      <c r="M28" s="843"/>
      <c r="N28" s="843"/>
      <c r="O28" s="841"/>
      <c r="P28" s="841"/>
      <c r="Q28" s="841"/>
      <c r="R28" s="841"/>
      <c r="S28" s="841"/>
      <c r="T28" s="11"/>
      <c r="U28" s="11"/>
      <c r="V28" s="10"/>
      <c r="W28" s="10"/>
      <c r="X28" s="10"/>
      <c r="Y28" s="10"/>
    </row>
    <row r="29" spans="1:25" x14ac:dyDescent="0.25">
      <c r="J29" s="843"/>
      <c r="K29" s="843"/>
      <c r="L29" s="843"/>
      <c r="M29" s="843"/>
      <c r="N29" s="843"/>
      <c r="O29" s="841"/>
      <c r="P29" s="841"/>
      <c r="Q29" s="841"/>
      <c r="R29" s="841"/>
      <c r="S29" s="841"/>
      <c r="T29" s="11"/>
      <c r="U29" s="11"/>
      <c r="V29" s="10"/>
      <c r="W29" s="10"/>
      <c r="X29" s="10"/>
      <c r="Y29" s="10"/>
    </row>
    <row r="30" spans="1:25" x14ac:dyDescent="0.25">
      <c r="J30" s="843"/>
      <c r="K30" s="843"/>
      <c r="L30" s="843"/>
      <c r="M30" s="843"/>
      <c r="N30" s="843"/>
      <c r="O30" s="841"/>
      <c r="P30" s="841"/>
      <c r="Q30" s="841"/>
      <c r="R30" s="841"/>
      <c r="S30" s="841"/>
      <c r="T30" s="11"/>
      <c r="U30" s="11"/>
      <c r="V30" s="10"/>
      <c r="W30" s="10"/>
      <c r="X30" s="10"/>
      <c r="Y30" s="10"/>
    </row>
    <row r="31" spans="1:25" x14ac:dyDescent="0.25">
      <c r="J31" s="843"/>
      <c r="K31" s="843"/>
      <c r="L31" s="843"/>
      <c r="M31" s="843"/>
      <c r="N31" s="843"/>
      <c r="O31" s="841"/>
      <c r="P31" s="841"/>
      <c r="Q31" s="841"/>
      <c r="R31" s="841"/>
      <c r="S31" s="841"/>
      <c r="T31" s="11"/>
      <c r="U31" s="11"/>
      <c r="V31" s="10"/>
      <c r="W31" s="10"/>
      <c r="X31" s="10"/>
      <c r="Y31" s="10"/>
    </row>
    <row r="32" spans="1:25" x14ac:dyDescent="0.25">
      <c r="J32" s="843"/>
      <c r="K32" s="843"/>
      <c r="L32" s="843"/>
      <c r="M32" s="843"/>
      <c r="N32" s="843"/>
      <c r="O32" s="841"/>
      <c r="P32" s="841"/>
      <c r="Q32" s="841"/>
      <c r="R32" s="841"/>
      <c r="S32" s="841"/>
      <c r="T32" s="11"/>
      <c r="U32" s="11"/>
      <c r="V32" s="10"/>
      <c r="W32" s="10"/>
      <c r="X32" s="10"/>
      <c r="Y32" s="10"/>
    </row>
    <row r="33" spans="10:25" x14ac:dyDescent="0.25">
      <c r="J33" s="843"/>
      <c r="K33" s="843"/>
      <c r="L33" s="843"/>
      <c r="M33" s="843"/>
      <c r="N33" s="843"/>
      <c r="O33" s="841"/>
      <c r="P33" s="841"/>
      <c r="Q33" s="841"/>
      <c r="R33" s="841"/>
      <c r="S33" s="841"/>
      <c r="T33" s="11"/>
      <c r="U33" s="11"/>
      <c r="V33" s="10"/>
      <c r="W33" s="10"/>
      <c r="X33" s="10"/>
      <c r="Y33" s="10"/>
    </row>
    <row r="34" spans="10:25" x14ac:dyDescent="0.25">
      <c r="J34" s="843"/>
      <c r="K34" s="843"/>
      <c r="L34" s="843"/>
      <c r="M34" s="843"/>
      <c r="N34" s="843"/>
      <c r="O34" s="841"/>
      <c r="P34" s="841"/>
      <c r="Q34" s="841"/>
      <c r="R34" s="841"/>
      <c r="S34" s="841"/>
      <c r="T34" s="11"/>
      <c r="U34" s="11"/>
      <c r="V34" s="10"/>
      <c r="W34" s="10"/>
      <c r="X34" s="10"/>
      <c r="Y34" s="10"/>
    </row>
    <row r="35" spans="10:25" x14ac:dyDescent="0.25">
      <c r="J35" s="843"/>
      <c r="K35" s="843"/>
      <c r="L35" s="843"/>
      <c r="M35" s="843"/>
      <c r="N35" s="843"/>
      <c r="O35" s="841"/>
      <c r="P35" s="841"/>
      <c r="Q35" s="841"/>
      <c r="R35" s="841"/>
      <c r="S35" s="841"/>
      <c r="T35" s="11"/>
      <c r="U35" s="11"/>
      <c r="V35" s="10"/>
      <c r="W35" s="10"/>
      <c r="X35" s="10"/>
      <c r="Y35" s="10"/>
    </row>
    <row r="36" spans="10:25" x14ac:dyDescent="0.25">
      <c r="J36" s="843"/>
      <c r="K36" s="843"/>
      <c r="L36" s="843"/>
      <c r="M36" s="843"/>
      <c r="N36" s="843"/>
      <c r="O36" s="841"/>
      <c r="P36" s="841"/>
      <c r="Q36" s="841"/>
      <c r="R36" s="841"/>
      <c r="S36" s="841"/>
      <c r="T36" s="11"/>
      <c r="U36" s="11"/>
      <c r="V36" s="10"/>
      <c r="W36" s="10"/>
      <c r="X36" s="10"/>
      <c r="Y36" s="10"/>
    </row>
    <row r="37" spans="10:25" x14ac:dyDescent="0.25">
      <c r="J37" s="843"/>
      <c r="K37" s="843"/>
      <c r="L37" s="843"/>
      <c r="M37" s="843"/>
      <c r="N37" s="843"/>
      <c r="O37" s="841"/>
      <c r="P37" s="841"/>
      <c r="Q37" s="841"/>
      <c r="R37" s="841"/>
      <c r="S37" s="841"/>
      <c r="T37" s="11"/>
      <c r="U37" s="11"/>
      <c r="V37" s="10"/>
      <c r="W37" s="10"/>
      <c r="X37" s="10"/>
      <c r="Y37" s="10"/>
    </row>
    <row r="38" spans="10:25" x14ac:dyDescent="0.25">
      <c r="J38" s="843"/>
      <c r="K38" s="843"/>
      <c r="L38" s="843"/>
      <c r="M38" s="843"/>
      <c r="N38" s="843"/>
      <c r="O38" s="841"/>
      <c r="P38" s="841"/>
      <c r="Q38" s="841"/>
      <c r="R38" s="841"/>
      <c r="S38" s="841"/>
      <c r="T38" s="11"/>
      <c r="U38" s="11"/>
      <c r="V38" s="10"/>
      <c r="W38" s="10"/>
      <c r="X38" s="10"/>
      <c r="Y38" s="10"/>
    </row>
    <row r="39" spans="10:25" x14ac:dyDescent="0.25">
      <c r="J39" s="843"/>
      <c r="K39" s="843"/>
      <c r="L39" s="843"/>
      <c r="M39" s="843"/>
      <c r="N39" s="843"/>
      <c r="O39" s="841"/>
      <c r="P39" s="841"/>
      <c r="Q39" s="841"/>
      <c r="R39" s="841"/>
      <c r="S39" s="841"/>
      <c r="T39" s="11"/>
      <c r="U39" s="11"/>
      <c r="V39" s="10"/>
      <c r="W39" s="10"/>
      <c r="X39" s="10"/>
      <c r="Y39" s="10"/>
    </row>
    <row r="40" spans="10:25" x14ac:dyDescent="0.25">
      <c r="J40" s="843"/>
      <c r="K40" s="843"/>
      <c r="L40" s="843"/>
      <c r="M40" s="843"/>
      <c r="N40" s="843"/>
      <c r="O40" s="841"/>
      <c r="P40" s="841"/>
      <c r="Q40" s="841"/>
      <c r="R40" s="841"/>
      <c r="S40" s="841"/>
      <c r="T40" s="11"/>
      <c r="U40" s="11"/>
      <c r="V40" s="10"/>
      <c r="W40" s="10"/>
      <c r="X40" s="10"/>
      <c r="Y40" s="10"/>
    </row>
    <row r="41" spans="10:25" x14ac:dyDescent="0.25">
      <c r="J41" s="843"/>
      <c r="K41" s="843"/>
      <c r="L41" s="843"/>
      <c r="M41" s="843"/>
      <c r="N41" s="843"/>
      <c r="O41" s="841"/>
      <c r="P41" s="841"/>
      <c r="Q41" s="841"/>
      <c r="R41" s="841"/>
      <c r="S41" s="841"/>
    </row>
    <row r="42" spans="10:25" x14ac:dyDescent="0.25">
      <c r="J42" s="843"/>
      <c r="K42" s="843"/>
      <c r="L42" s="843"/>
      <c r="M42" s="843"/>
      <c r="N42" s="843"/>
      <c r="O42" s="841"/>
      <c r="P42" s="841"/>
      <c r="Q42" s="841"/>
      <c r="R42" s="841"/>
      <c r="S42" s="841"/>
    </row>
    <row r="43" spans="10:25" x14ac:dyDescent="0.25">
      <c r="J43" s="843"/>
      <c r="K43" s="843"/>
      <c r="L43" s="843"/>
      <c r="M43" s="843"/>
      <c r="N43" s="843"/>
      <c r="O43" s="841"/>
      <c r="P43" s="841"/>
      <c r="Q43" s="841"/>
      <c r="R43" s="841"/>
      <c r="S43" s="841"/>
    </row>
    <row r="46" spans="10:25" ht="409.5" customHeight="1" x14ac:dyDescent="0.25">
      <c r="J46" s="841" t="s">
        <v>142</v>
      </c>
      <c r="K46" s="841"/>
      <c r="L46" s="841"/>
      <c r="M46" s="841"/>
      <c r="N46" s="841"/>
      <c r="O46" s="841" t="s">
        <v>143</v>
      </c>
      <c r="P46" s="841"/>
      <c r="Q46" s="841"/>
      <c r="R46" s="841"/>
      <c r="S46" s="841"/>
    </row>
    <row r="48" spans="10:25" ht="15" customHeight="1" x14ac:dyDescent="0.25">
      <c r="R48" s="10"/>
      <c r="S48" s="10"/>
      <c r="T48" s="10"/>
      <c r="U48" s="10"/>
      <c r="W48" s="10"/>
      <c r="X48" s="10"/>
      <c r="Y48" s="10"/>
    </row>
    <row r="49" spans="1:25" x14ac:dyDescent="0.25">
      <c r="Q49" s="10"/>
      <c r="R49" s="10"/>
      <c r="S49" s="10"/>
      <c r="T49" s="10"/>
      <c r="U49" s="10"/>
      <c r="V49" s="10"/>
      <c r="W49" s="10"/>
      <c r="X49" s="10"/>
      <c r="Y49" s="10"/>
    </row>
    <row r="50" spans="1:25" x14ac:dyDescent="0.25">
      <c r="Q50" s="10"/>
      <c r="R50" s="10"/>
      <c r="S50" s="10"/>
      <c r="T50" s="10"/>
      <c r="U50" s="10"/>
      <c r="V50" s="10"/>
      <c r="W50" s="10"/>
      <c r="X50" s="10"/>
      <c r="Y50" s="10"/>
    </row>
    <row r="51" spans="1:25" x14ac:dyDescent="0.25">
      <c r="Q51" s="10"/>
      <c r="R51" s="10"/>
      <c r="S51" s="10"/>
      <c r="T51" s="10"/>
      <c r="U51" s="10"/>
      <c r="V51" s="10"/>
      <c r="W51" s="10"/>
      <c r="X51" s="10"/>
      <c r="Y51" s="10"/>
    </row>
    <row r="52" spans="1:25" x14ac:dyDescent="0.25">
      <c r="Q52" s="10"/>
      <c r="R52" s="10"/>
      <c r="S52" s="10"/>
      <c r="T52" s="10"/>
      <c r="U52" s="10"/>
      <c r="V52" s="10"/>
      <c r="W52" s="10"/>
      <c r="X52" s="10"/>
      <c r="Y52" s="10"/>
    </row>
    <row r="53" spans="1:25" x14ac:dyDescent="0.25">
      <c r="Q53" s="10"/>
      <c r="R53" s="10"/>
      <c r="S53" s="10"/>
      <c r="T53" s="10"/>
      <c r="U53" s="10"/>
      <c r="V53" s="10"/>
      <c r="W53" s="10"/>
      <c r="X53" s="10"/>
      <c r="Y53" s="10"/>
    </row>
    <row r="54" spans="1:25" x14ac:dyDescent="0.25">
      <c r="Q54" s="10"/>
      <c r="R54" s="10"/>
      <c r="S54" s="10"/>
      <c r="T54" s="10"/>
      <c r="U54" s="10"/>
      <c r="V54" s="10"/>
      <c r="W54" s="10"/>
      <c r="X54" s="10"/>
      <c r="Y54" s="10"/>
    </row>
    <row r="55" spans="1:25" x14ac:dyDescent="0.25">
      <c r="Q55" s="10"/>
      <c r="R55" s="10"/>
      <c r="S55" s="10"/>
      <c r="T55" s="10"/>
      <c r="U55" s="10"/>
      <c r="V55" s="10"/>
      <c r="W55" s="10"/>
      <c r="X55" s="10"/>
      <c r="Y55" s="10"/>
    </row>
    <row r="56" spans="1:25" x14ac:dyDescent="0.25">
      <c r="Q56" s="10"/>
      <c r="R56" s="10"/>
      <c r="S56" s="10"/>
      <c r="T56" s="10"/>
      <c r="U56" s="10"/>
      <c r="V56" s="10"/>
      <c r="W56" s="10"/>
      <c r="X56" s="10"/>
      <c r="Y56" s="10"/>
    </row>
    <row r="57" spans="1:25" x14ac:dyDescent="0.25">
      <c r="Q57" s="10"/>
      <c r="R57" s="10"/>
      <c r="S57" s="10"/>
      <c r="T57" s="10"/>
      <c r="U57" s="10"/>
      <c r="V57" s="10"/>
      <c r="W57" s="10"/>
      <c r="X57" s="10"/>
      <c r="Y57" s="10"/>
    </row>
    <row r="58" spans="1:25" x14ac:dyDescent="0.25">
      <c r="Q58" s="10"/>
      <c r="R58" s="10"/>
      <c r="S58" s="10"/>
      <c r="T58" s="10"/>
      <c r="U58" s="10"/>
      <c r="V58" s="10"/>
      <c r="W58" s="10"/>
      <c r="X58" s="10"/>
      <c r="Y58" s="10"/>
    </row>
    <row r="59" spans="1:25" x14ac:dyDescent="0.25">
      <c r="Q59" s="10"/>
      <c r="R59" s="10"/>
      <c r="S59" s="10"/>
      <c r="T59" s="10"/>
      <c r="U59" s="10"/>
      <c r="V59" s="10"/>
      <c r="W59" s="10"/>
      <c r="X59" s="10"/>
      <c r="Y59" s="10"/>
    </row>
    <row r="60" spans="1:25" x14ac:dyDescent="0.25">
      <c r="Q60" s="10"/>
      <c r="R60" s="10"/>
      <c r="S60" s="10"/>
      <c r="T60" s="10"/>
      <c r="U60" s="10"/>
      <c r="V60" s="10"/>
      <c r="W60" s="10"/>
      <c r="X60" s="10"/>
      <c r="Y60" s="10"/>
    </row>
    <row r="61" spans="1:25" x14ac:dyDescent="0.25">
      <c r="Q61" s="10"/>
      <c r="R61" s="10"/>
      <c r="S61" s="10"/>
      <c r="T61" s="10"/>
      <c r="U61" s="10"/>
      <c r="V61" s="10"/>
      <c r="W61" s="10"/>
      <c r="X61" s="10"/>
      <c r="Y61" s="10"/>
    </row>
    <row r="62" spans="1:25" x14ac:dyDescent="0.25">
      <c r="Q62" s="10"/>
      <c r="R62" s="10"/>
      <c r="S62" s="10"/>
      <c r="T62" s="10"/>
      <c r="U62" s="10"/>
      <c r="V62" s="10"/>
      <c r="W62" s="10"/>
      <c r="X62" s="10"/>
      <c r="Y62" s="10"/>
    </row>
    <row r="63" spans="1:25" x14ac:dyDescent="0.25">
      <c r="A63" s="5" t="s">
        <v>144</v>
      </c>
      <c r="Q63" s="10"/>
      <c r="R63" s="10"/>
      <c r="S63" s="10"/>
      <c r="T63" s="10"/>
      <c r="U63" s="10"/>
      <c r="V63" s="10"/>
      <c r="W63" s="10"/>
      <c r="X63" s="10"/>
      <c r="Y63" s="10"/>
    </row>
    <row r="64" spans="1:25" x14ac:dyDescent="0.25">
      <c r="Q64" s="10"/>
      <c r="R64" s="10"/>
      <c r="S64" s="10"/>
      <c r="T64" s="10"/>
      <c r="U64" s="10"/>
      <c r="V64" s="10"/>
      <c r="W64" s="10"/>
      <c r="X64" s="10"/>
      <c r="Y64" s="10"/>
    </row>
    <row r="65" spans="17:25" x14ac:dyDescent="0.25">
      <c r="Q65" s="10"/>
      <c r="R65" s="10"/>
      <c r="S65" s="10"/>
      <c r="T65" s="10"/>
      <c r="U65" s="10"/>
      <c r="V65" s="10"/>
      <c r="W65" s="10"/>
      <c r="X65" s="10"/>
      <c r="Y65" s="10"/>
    </row>
    <row r="66" spans="17:25" x14ac:dyDescent="0.25">
      <c r="Q66" s="10"/>
      <c r="R66" s="10"/>
      <c r="S66" s="10"/>
      <c r="T66" s="10"/>
      <c r="U66" s="10"/>
      <c r="V66" s="10"/>
      <c r="W66" s="10"/>
      <c r="X66" s="10"/>
      <c r="Y66" s="10"/>
    </row>
    <row r="67" spans="17:25" x14ac:dyDescent="0.25">
      <c r="Q67" s="10"/>
      <c r="R67" s="10"/>
      <c r="S67" s="10"/>
      <c r="T67" s="10"/>
      <c r="U67" s="10"/>
      <c r="V67" s="10"/>
      <c r="W67" s="10"/>
      <c r="X67" s="10"/>
      <c r="Y67" s="10"/>
    </row>
    <row r="68" spans="17:25" x14ac:dyDescent="0.25">
      <c r="Q68" s="10"/>
      <c r="R68" s="10"/>
      <c r="S68" s="10"/>
      <c r="T68" s="10"/>
      <c r="U68" s="10"/>
      <c r="V68" s="10"/>
      <c r="W68" s="10"/>
      <c r="X68" s="10"/>
      <c r="Y68" s="10"/>
    </row>
    <row r="69" spans="17:25" x14ac:dyDescent="0.25">
      <c r="Q69" s="10"/>
      <c r="R69" s="10"/>
      <c r="S69" s="10"/>
      <c r="T69" s="10"/>
      <c r="U69" s="10"/>
      <c r="V69" s="10"/>
      <c r="W69" s="10"/>
      <c r="X69" s="10"/>
      <c r="Y69" s="10"/>
    </row>
    <row r="70" spans="17:25" x14ac:dyDescent="0.25">
      <c r="Q70" s="10"/>
      <c r="R70" s="10"/>
      <c r="S70" s="10"/>
      <c r="T70" s="10"/>
      <c r="U70" s="10"/>
      <c r="V70" s="10"/>
      <c r="W70" s="10"/>
      <c r="X70" s="10"/>
      <c r="Y70" s="10"/>
    </row>
    <row r="71" spans="17:25" x14ac:dyDescent="0.25">
      <c r="Q71" s="10"/>
      <c r="R71" s="10"/>
      <c r="S71" s="10"/>
      <c r="T71" s="10"/>
      <c r="U71" s="10"/>
      <c r="V71" s="10"/>
      <c r="W71" s="10"/>
      <c r="X71" s="10"/>
      <c r="Y71" s="10"/>
    </row>
    <row r="72" spans="17:25" x14ac:dyDescent="0.25">
      <c r="Q72" s="10"/>
      <c r="R72" s="10"/>
      <c r="S72" s="10"/>
      <c r="T72" s="10"/>
      <c r="U72" s="10"/>
      <c r="V72" s="10"/>
      <c r="W72" s="10"/>
      <c r="X72" s="10"/>
      <c r="Y72" s="10"/>
    </row>
    <row r="73" spans="17:25" x14ac:dyDescent="0.25">
      <c r="Q73" s="10"/>
      <c r="R73" s="10"/>
      <c r="S73" s="10"/>
      <c r="T73" s="10"/>
      <c r="U73" s="10"/>
      <c r="V73" s="10"/>
      <c r="W73" s="10"/>
      <c r="X73" s="10"/>
      <c r="Y73" s="10"/>
    </row>
    <row r="74" spans="17:25" x14ac:dyDescent="0.25">
      <c r="Q74" s="10"/>
      <c r="R74" s="10"/>
      <c r="S74" s="10"/>
      <c r="T74" s="10"/>
      <c r="U74" s="10"/>
      <c r="V74" s="10"/>
      <c r="W74" s="10"/>
      <c r="X74" s="10"/>
      <c r="Y74" s="10"/>
    </row>
    <row r="75" spans="17:25" x14ac:dyDescent="0.25">
      <c r="Q75" s="10"/>
      <c r="R75" s="10"/>
      <c r="S75" s="10"/>
      <c r="T75" s="10"/>
      <c r="U75" s="10"/>
      <c r="V75" s="10"/>
      <c r="W75" s="10"/>
      <c r="X75" s="10"/>
      <c r="Y75" s="10"/>
    </row>
    <row r="76" spans="17:25" x14ac:dyDescent="0.25">
      <c r="Q76" s="10"/>
      <c r="R76" s="10"/>
      <c r="S76" s="10"/>
      <c r="T76" s="10"/>
      <c r="U76" s="10"/>
      <c r="V76" s="10"/>
      <c r="W76" s="10"/>
      <c r="X76" s="10"/>
      <c r="Y76" s="10"/>
    </row>
    <row r="77" spans="17:25" x14ac:dyDescent="0.25">
      <c r="Q77" s="10"/>
      <c r="R77" s="10"/>
      <c r="S77" s="10"/>
      <c r="T77" s="10"/>
      <c r="U77" s="10"/>
      <c r="V77" s="10"/>
      <c r="W77" s="10"/>
      <c r="X77" s="10"/>
      <c r="Y77" s="10"/>
    </row>
    <row r="78" spans="17:25" x14ac:dyDescent="0.25">
      <c r="Q78" s="10"/>
      <c r="R78" s="10"/>
      <c r="S78" s="10"/>
      <c r="T78" s="10"/>
      <c r="U78" s="10"/>
      <c r="V78" s="10"/>
      <c r="W78" s="10"/>
      <c r="X78" s="10"/>
      <c r="Y78" s="10"/>
    </row>
    <row r="79" spans="17:25" x14ac:dyDescent="0.25">
      <c r="Q79" s="10"/>
      <c r="R79" s="10"/>
      <c r="S79" s="10"/>
      <c r="T79" s="10"/>
      <c r="U79" s="10"/>
      <c r="V79" s="10"/>
      <c r="W79" s="10"/>
      <c r="X79" s="10"/>
      <c r="Y79" s="10"/>
    </row>
    <row r="80" spans="17:25" x14ac:dyDescent="0.25">
      <c r="Q80" s="10"/>
      <c r="R80" s="10"/>
      <c r="S80" s="10"/>
      <c r="T80" s="10"/>
      <c r="U80" s="10"/>
      <c r="V80" s="10"/>
      <c r="W80" s="10"/>
      <c r="X80" s="10"/>
      <c r="Y80" s="10"/>
    </row>
    <row r="81" spans="17:25" x14ac:dyDescent="0.25">
      <c r="Q81" s="10"/>
      <c r="R81" s="10"/>
      <c r="S81" s="10"/>
      <c r="T81" s="10"/>
      <c r="U81" s="10"/>
      <c r="V81" s="10"/>
      <c r="W81" s="10"/>
      <c r="X81" s="10"/>
      <c r="Y81" s="10"/>
    </row>
    <row r="82" spans="17:25" x14ac:dyDescent="0.25">
      <c r="Q82" s="10"/>
      <c r="R82" s="10"/>
      <c r="S82" s="10"/>
      <c r="T82" s="10"/>
      <c r="U82" s="10"/>
      <c r="V82" s="10"/>
      <c r="W82" s="10"/>
      <c r="X82" s="10"/>
      <c r="Y82" s="10"/>
    </row>
    <row r="83" spans="17:25" x14ac:dyDescent="0.25">
      <c r="Q83" s="10"/>
      <c r="R83" s="10"/>
      <c r="S83" s="10"/>
      <c r="T83" s="10"/>
      <c r="U83" s="10"/>
      <c r="V83" s="10"/>
      <c r="W83" s="10"/>
      <c r="X83" s="10"/>
      <c r="Y83" s="10"/>
    </row>
    <row r="84" spans="17:25" x14ac:dyDescent="0.25">
      <c r="Q84" s="10"/>
      <c r="R84" s="10"/>
      <c r="S84" s="10"/>
      <c r="T84" s="10"/>
      <c r="U84" s="10"/>
      <c r="V84" s="10"/>
      <c r="W84" s="10"/>
      <c r="X84" s="10"/>
      <c r="Y84" s="10"/>
    </row>
    <row r="85" spans="17:25" x14ac:dyDescent="0.25">
      <c r="Q85" s="10"/>
      <c r="R85" s="10"/>
      <c r="S85" s="10"/>
      <c r="T85" s="10"/>
      <c r="U85" s="10"/>
      <c r="V85" s="10"/>
      <c r="W85" s="10"/>
      <c r="X85" s="10"/>
      <c r="Y85" s="10"/>
    </row>
    <row r="86" spans="17:25" x14ac:dyDescent="0.25">
      <c r="Q86" s="10"/>
      <c r="R86" s="10"/>
      <c r="S86" s="10"/>
      <c r="T86" s="10"/>
      <c r="U86" s="10"/>
      <c r="V86" s="10"/>
      <c r="W86" s="10"/>
      <c r="X86" s="10"/>
      <c r="Y86" s="10"/>
    </row>
    <row r="87" spans="17:25" x14ac:dyDescent="0.25">
      <c r="Q87" s="10"/>
      <c r="R87" s="10"/>
      <c r="S87" s="10"/>
      <c r="T87" s="10"/>
      <c r="U87" s="10"/>
      <c r="V87" s="10"/>
      <c r="W87" s="10"/>
      <c r="X87" s="10"/>
      <c r="Y87" s="10"/>
    </row>
    <row r="88" spans="17:25" x14ac:dyDescent="0.25">
      <c r="Q88" s="10"/>
      <c r="R88" s="10"/>
      <c r="S88" s="10"/>
      <c r="T88" s="10"/>
      <c r="U88" s="10"/>
      <c r="V88" s="10"/>
      <c r="W88" s="10"/>
      <c r="X88" s="10"/>
      <c r="Y88" s="10"/>
    </row>
    <row r="89" spans="17:25" x14ac:dyDescent="0.25">
      <c r="Q89" s="10"/>
      <c r="R89" s="10"/>
      <c r="S89" s="10"/>
      <c r="T89" s="10"/>
      <c r="U89" s="10"/>
      <c r="V89" s="10"/>
      <c r="W89" s="10"/>
      <c r="X89" s="10"/>
      <c r="Y89" s="10"/>
    </row>
  </sheetData>
  <sheetProtection sheet="1" objects="1" scenarios="1"/>
  <mergeCells count="6">
    <mergeCell ref="J23:N23"/>
    <mergeCell ref="O23:S23"/>
    <mergeCell ref="J25:N43"/>
    <mergeCell ref="O25:S43"/>
    <mergeCell ref="J46:N46"/>
    <mergeCell ref="O46:S46"/>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AFF"/>
    <pageSetUpPr fitToPage="1"/>
  </sheetPr>
  <dimension ref="A1:P37"/>
  <sheetViews>
    <sheetView zoomScale="70" zoomScaleNormal="70" workbookViewId="0">
      <selection sqref="A1:L1"/>
    </sheetView>
  </sheetViews>
  <sheetFormatPr defaultRowHeight="15" x14ac:dyDescent="0.25"/>
  <cols>
    <col min="1" max="1" width="10" bestFit="1" customWidth="1"/>
    <col min="2" max="2" width="9.28515625" bestFit="1" customWidth="1"/>
    <col min="3" max="3" width="8.85546875" style="471" bestFit="1" customWidth="1"/>
    <col min="13" max="13" width="37" bestFit="1" customWidth="1"/>
  </cols>
  <sheetData>
    <row r="1" spans="1:13" x14ac:dyDescent="0.25">
      <c r="A1" s="845" t="s">
        <v>145</v>
      </c>
      <c r="B1" s="845"/>
      <c r="C1" s="845"/>
      <c r="D1" s="845"/>
      <c r="E1" s="845"/>
      <c r="F1" s="845"/>
      <c r="G1" s="845"/>
      <c r="H1" s="845"/>
      <c r="I1" s="845"/>
      <c r="J1" s="845"/>
      <c r="K1" s="845"/>
      <c r="L1" s="845"/>
    </row>
    <row r="2" spans="1:13" x14ac:dyDescent="0.25">
      <c r="B2" s="844" t="s">
        <v>146</v>
      </c>
      <c r="C2" s="844"/>
      <c r="D2" s="844"/>
      <c r="E2" s="844"/>
      <c r="F2" s="844"/>
      <c r="G2" s="844"/>
      <c r="H2" s="844"/>
      <c r="I2" s="844"/>
      <c r="J2" s="844"/>
      <c r="K2" s="844"/>
      <c r="L2" s="844"/>
    </row>
    <row r="3" spans="1:13" x14ac:dyDescent="0.25">
      <c r="A3" s="466" t="s">
        <v>147</v>
      </c>
      <c r="B3" s="467" t="s">
        <v>148</v>
      </c>
      <c r="C3" s="468" t="s">
        <v>149</v>
      </c>
      <c r="D3" s="467" t="s">
        <v>150</v>
      </c>
      <c r="E3" s="467" t="s">
        <v>151</v>
      </c>
      <c r="F3" s="467" t="s">
        <v>152</v>
      </c>
      <c r="G3" s="467" t="s">
        <v>153</v>
      </c>
      <c r="H3" s="467" t="s">
        <v>154</v>
      </c>
      <c r="I3" s="467" t="s">
        <v>155</v>
      </c>
      <c r="J3" s="467" t="s">
        <v>156</v>
      </c>
      <c r="K3" s="467" t="s">
        <v>157</v>
      </c>
      <c r="L3" s="680" t="s">
        <v>158</v>
      </c>
      <c r="M3" s="480"/>
    </row>
    <row r="4" spans="1:13" x14ac:dyDescent="0.25">
      <c r="A4" s="681">
        <v>0.5</v>
      </c>
      <c r="B4" s="682">
        <v>5.0505050505050511</v>
      </c>
      <c r="C4" s="683">
        <v>3.0303030303030303</v>
      </c>
      <c r="D4" s="683">
        <v>2.5252525252525255</v>
      </c>
      <c r="E4" s="683">
        <v>1.8939393939393938</v>
      </c>
      <c r="F4" s="683">
        <v>1.5151515151515151</v>
      </c>
      <c r="G4" s="683">
        <v>1.2626262626262628</v>
      </c>
      <c r="H4" s="683">
        <v>1.0822510822510822</v>
      </c>
      <c r="I4" s="683">
        <v>0.94696969696969691</v>
      </c>
      <c r="J4" s="683">
        <v>0.84175084175084181</v>
      </c>
      <c r="K4" s="683">
        <v>0.75757575757575757</v>
      </c>
      <c r="L4" s="684">
        <v>0.63131313131313138</v>
      </c>
      <c r="M4" s="473" t="s">
        <v>159</v>
      </c>
    </row>
    <row r="5" spans="1:13" x14ac:dyDescent="0.25">
      <c r="A5" s="685">
        <v>1</v>
      </c>
      <c r="B5" s="669">
        <v>10.101010101010102</v>
      </c>
      <c r="C5" s="472">
        <v>6.0606060606060606</v>
      </c>
      <c r="D5" s="472">
        <v>5.0505050505050511</v>
      </c>
      <c r="E5" s="469">
        <v>3.7878787878787876</v>
      </c>
      <c r="F5" s="469">
        <v>3.0303030303030303</v>
      </c>
      <c r="G5" s="469">
        <v>2.5252525252525255</v>
      </c>
      <c r="H5" s="469">
        <v>2.1645021645021645</v>
      </c>
      <c r="I5" s="469">
        <v>1.8939393939393938</v>
      </c>
      <c r="J5" s="469">
        <v>1.6835016835016836</v>
      </c>
      <c r="K5" s="469">
        <v>1.5151515151515151</v>
      </c>
      <c r="L5" s="686">
        <v>1.2626262626262628</v>
      </c>
      <c r="M5" s="667" t="s">
        <v>160</v>
      </c>
    </row>
    <row r="6" spans="1:13" x14ac:dyDescent="0.25">
      <c r="A6" s="685">
        <v>2</v>
      </c>
      <c r="B6" s="669">
        <v>20.202020202020204</v>
      </c>
      <c r="C6" s="669">
        <v>12.121212121212121</v>
      </c>
      <c r="D6" s="669">
        <v>10.101010101010102</v>
      </c>
      <c r="E6" s="472">
        <v>7.5757575757575752</v>
      </c>
      <c r="F6" s="472">
        <v>6.0606060606060606</v>
      </c>
      <c r="G6" s="472">
        <v>5.0505050505050511</v>
      </c>
      <c r="H6" s="469">
        <v>4.329004329004329</v>
      </c>
      <c r="I6" s="469">
        <v>3.7878787878787876</v>
      </c>
      <c r="J6" s="469">
        <v>3.3670033670033672</v>
      </c>
      <c r="K6" s="469">
        <v>3.0303030303030303</v>
      </c>
      <c r="L6" s="686">
        <v>2.5252525252525255</v>
      </c>
      <c r="M6" s="665" t="s">
        <v>161</v>
      </c>
    </row>
    <row r="7" spans="1:13" x14ac:dyDescent="0.25">
      <c r="A7" s="685">
        <v>3</v>
      </c>
      <c r="B7" s="669">
        <v>30.303030303030301</v>
      </c>
      <c r="C7" s="669">
        <v>18.181818181818183</v>
      </c>
      <c r="D7" s="669">
        <v>15.15151515151515</v>
      </c>
      <c r="E7" s="669">
        <v>11.363636363636363</v>
      </c>
      <c r="F7" s="669">
        <v>9.0909090909090917</v>
      </c>
      <c r="G7" s="472">
        <v>7.5757575757575752</v>
      </c>
      <c r="H7" s="472">
        <v>6.4935064935064934</v>
      </c>
      <c r="I7" s="472">
        <v>5.6818181818181817</v>
      </c>
      <c r="J7" s="472">
        <v>5.0505050505050511</v>
      </c>
      <c r="K7" s="469">
        <v>4.5454545454545459</v>
      </c>
      <c r="L7" s="686">
        <v>3.7878787878787876</v>
      </c>
    </row>
    <row r="8" spans="1:13" x14ac:dyDescent="0.25">
      <c r="A8" s="685">
        <v>4</v>
      </c>
      <c r="B8" s="669">
        <v>40.404040404040408</v>
      </c>
      <c r="C8" s="669">
        <v>24.242424242424242</v>
      </c>
      <c r="D8" s="669">
        <v>20.202020202020204</v>
      </c>
      <c r="E8" s="669">
        <v>15.15151515151515</v>
      </c>
      <c r="F8" s="669">
        <v>12.121212121212121</v>
      </c>
      <c r="G8" s="669">
        <v>10.101010101010102</v>
      </c>
      <c r="H8" s="669">
        <v>8.6580086580086579</v>
      </c>
      <c r="I8" s="472">
        <v>7.5757575757575752</v>
      </c>
      <c r="J8" s="472">
        <v>6.7340067340067344</v>
      </c>
      <c r="K8" s="472">
        <v>6.0606060606060606</v>
      </c>
      <c r="L8" s="687">
        <v>5.0505050505050511</v>
      </c>
    </row>
    <row r="9" spans="1:13" x14ac:dyDescent="0.25">
      <c r="A9" s="688">
        <v>5</v>
      </c>
      <c r="B9" s="669">
        <v>50.505050505050505</v>
      </c>
      <c r="C9" s="669">
        <v>30.303030303030301</v>
      </c>
      <c r="D9" s="669">
        <v>25.252525252525253</v>
      </c>
      <c r="E9" s="669">
        <v>18.939393939393938</v>
      </c>
      <c r="F9" s="669">
        <v>15.15151515151515</v>
      </c>
      <c r="G9" s="669">
        <v>12.626262626262626</v>
      </c>
      <c r="H9" s="669">
        <v>10.822510822510823</v>
      </c>
      <c r="I9" s="669">
        <v>9.4696969696969688</v>
      </c>
      <c r="J9" s="669">
        <v>8.4175084175084169</v>
      </c>
      <c r="K9" s="472">
        <v>7.5757575757575752</v>
      </c>
      <c r="L9" s="687">
        <v>6.3131313131313131</v>
      </c>
      <c r="M9" s="666"/>
    </row>
    <row r="10" spans="1:13" x14ac:dyDescent="0.25">
      <c r="A10" s="689">
        <v>6</v>
      </c>
      <c r="B10" s="690">
        <v>60.606060606060602</v>
      </c>
      <c r="C10" s="690">
        <v>36.363636363636367</v>
      </c>
      <c r="D10" s="690">
        <v>30.303030303030301</v>
      </c>
      <c r="E10" s="690">
        <v>22.727272727272727</v>
      </c>
      <c r="F10" s="690">
        <v>18.181818181818183</v>
      </c>
      <c r="G10" s="690">
        <v>15.15151515151515</v>
      </c>
      <c r="H10" s="690">
        <v>12.987012987012987</v>
      </c>
      <c r="I10" s="690">
        <v>11.363636363636363</v>
      </c>
      <c r="J10" s="690">
        <v>10.101010101010102</v>
      </c>
      <c r="K10" s="690">
        <v>9.0909090909090917</v>
      </c>
      <c r="L10" s="691">
        <v>7.5757575757575752</v>
      </c>
      <c r="M10" s="679"/>
    </row>
    <row r="11" spans="1:13" x14ac:dyDescent="0.25">
      <c r="A11" s="674">
        <v>7</v>
      </c>
      <c r="B11" s="675">
        <v>70.707070707070699</v>
      </c>
      <c r="C11" s="675">
        <v>42.424242424242422</v>
      </c>
      <c r="D11" s="675">
        <v>35.353535353535349</v>
      </c>
      <c r="E11" s="675">
        <v>26.515151515151516</v>
      </c>
      <c r="F11" s="675">
        <v>21.212121212121211</v>
      </c>
      <c r="G11" s="675">
        <v>17.676767676767675</v>
      </c>
      <c r="H11" s="675">
        <v>15.15151515151515</v>
      </c>
      <c r="I11" s="675">
        <v>13.257575757575758</v>
      </c>
      <c r="J11" s="675">
        <v>11.784511784511784</v>
      </c>
      <c r="K11" s="675">
        <v>10.606060606060606</v>
      </c>
      <c r="L11" s="692">
        <v>8.8383838383838373</v>
      </c>
      <c r="M11" s="667"/>
    </row>
    <row r="12" spans="1:13" x14ac:dyDescent="0.25">
      <c r="A12" s="668">
        <v>8</v>
      </c>
      <c r="B12" s="669">
        <v>80.808080808080817</v>
      </c>
      <c r="C12" s="669">
        <v>48.484848484848484</v>
      </c>
      <c r="D12" s="669">
        <v>40.404040404040408</v>
      </c>
      <c r="E12" s="669">
        <v>30.303030303030301</v>
      </c>
      <c r="F12" s="669">
        <v>24.242424242424242</v>
      </c>
      <c r="G12" s="669">
        <v>20.202020202020204</v>
      </c>
      <c r="H12" s="669">
        <v>17.316017316017316</v>
      </c>
      <c r="I12" s="669">
        <v>15.15151515151515</v>
      </c>
      <c r="J12" s="669">
        <v>13.468013468013469</v>
      </c>
      <c r="K12" s="669">
        <v>12.121212121212121</v>
      </c>
      <c r="L12" s="670">
        <v>10.101010101010102</v>
      </c>
      <c r="M12" s="667"/>
    </row>
    <row r="13" spans="1:13" x14ac:dyDescent="0.25">
      <c r="A13" s="668">
        <v>9</v>
      </c>
      <c r="B13" s="669">
        <v>90.909090909090907</v>
      </c>
      <c r="C13" s="669">
        <v>54.545454545454547</v>
      </c>
      <c r="D13" s="669">
        <v>45.454545454545453</v>
      </c>
      <c r="E13" s="669">
        <v>34.090909090909093</v>
      </c>
      <c r="F13" s="669">
        <v>27.272727272727273</v>
      </c>
      <c r="G13" s="669">
        <v>22.727272727272727</v>
      </c>
      <c r="H13" s="669">
        <v>19.480519480519479</v>
      </c>
      <c r="I13" s="669">
        <v>17.045454545454547</v>
      </c>
      <c r="J13" s="669">
        <v>15.15151515151515</v>
      </c>
      <c r="K13" s="669">
        <v>13.636363636363637</v>
      </c>
      <c r="L13" s="670">
        <v>11.363636363636363</v>
      </c>
      <c r="M13" s="667"/>
    </row>
    <row r="14" spans="1:13" x14ac:dyDescent="0.25">
      <c r="A14" s="668">
        <v>10</v>
      </c>
      <c r="B14" s="669">
        <v>101.01010101010101</v>
      </c>
      <c r="C14" s="669">
        <v>60.606060606060602</v>
      </c>
      <c r="D14" s="669">
        <v>50.505050505050505</v>
      </c>
      <c r="E14" s="669">
        <v>37.878787878787875</v>
      </c>
      <c r="F14" s="669">
        <v>30.303030303030301</v>
      </c>
      <c r="G14" s="669">
        <v>25.252525252525253</v>
      </c>
      <c r="H14" s="669">
        <v>21.645021645021647</v>
      </c>
      <c r="I14" s="669">
        <v>18.939393939393938</v>
      </c>
      <c r="J14" s="669">
        <v>16.835016835016834</v>
      </c>
      <c r="K14" s="669">
        <v>15.15151515151515</v>
      </c>
      <c r="L14" s="670">
        <v>12.626262626262626</v>
      </c>
      <c r="M14" s="667"/>
    </row>
    <row r="15" spans="1:13" x14ac:dyDescent="0.25">
      <c r="A15" s="668">
        <v>11</v>
      </c>
      <c r="B15" s="669">
        <v>111.11111111111111</v>
      </c>
      <c r="C15" s="669">
        <v>66.666666666666671</v>
      </c>
      <c r="D15" s="669">
        <v>55.555555555555557</v>
      </c>
      <c r="E15" s="669">
        <v>41.666666666666664</v>
      </c>
      <c r="F15" s="669">
        <v>33.333333333333336</v>
      </c>
      <c r="G15" s="669">
        <v>27.777777777777779</v>
      </c>
      <c r="H15" s="669">
        <v>23.80952380952381</v>
      </c>
      <c r="I15" s="669">
        <v>20.833333333333332</v>
      </c>
      <c r="J15" s="669">
        <v>18.518518518518519</v>
      </c>
      <c r="K15" s="669">
        <v>16.666666666666668</v>
      </c>
      <c r="L15" s="670">
        <v>13.888888888888889</v>
      </c>
      <c r="M15" s="667"/>
    </row>
    <row r="16" spans="1:13" x14ac:dyDescent="0.25">
      <c r="A16" s="668">
        <v>12</v>
      </c>
      <c r="B16" s="669">
        <v>121.2121212121212</v>
      </c>
      <c r="C16" s="669">
        <v>72.727272727272734</v>
      </c>
      <c r="D16" s="669">
        <v>60.606060606060602</v>
      </c>
      <c r="E16" s="669">
        <v>45.454545454545453</v>
      </c>
      <c r="F16" s="669">
        <v>36.363636363636367</v>
      </c>
      <c r="G16" s="669">
        <v>30.303030303030301</v>
      </c>
      <c r="H16" s="669">
        <v>25.974025974025974</v>
      </c>
      <c r="I16" s="669">
        <v>22.727272727272727</v>
      </c>
      <c r="J16" s="669">
        <v>20.202020202020204</v>
      </c>
      <c r="K16" s="669">
        <v>18.181818181818183</v>
      </c>
      <c r="L16" s="670">
        <v>15.15151515151515</v>
      </c>
      <c r="M16" s="667"/>
    </row>
    <row r="17" spans="1:16" x14ac:dyDescent="0.25">
      <c r="A17" s="668">
        <v>13</v>
      </c>
      <c r="B17" s="669">
        <v>131.31313131313129</v>
      </c>
      <c r="C17" s="669">
        <v>78.787878787878782</v>
      </c>
      <c r="D17" s="669">
        <v>65.656565656565647</v>
      </c>
      <c r="E17" s="669">
        <v>49.242424242424242</v>
      </c>
      <c r="F17" s="669">
        <v>39.393939393939391</v>
      </c>
      <c r="G17" s="669">
        <v>32.828282828282823</v>
      </c>
      <c r="H17" s="669">
        <v>28.138528138528137</v>
      </c>
      <c r="I17" s="669">
        <v>24.621212121212121</v>
      </c>
      <c r="J17" s="669">
        <v>21.885521885521886</v>
      </c>
      <c r="K17" s="669">
        <v>19.696969696969695</v>
      </c>
      <c r="L17" s="670">
        <v>16.414141414141412</v>
      </c>
      <c r="M17" s="667"/>
    </row>
    <row r="18" spans="1:16" x14ac:dyDescent="0.25">
      <c r="A18" s="668">
        <v>14</v>
      </c>
      <c r="B18" s="669">
        <v>141.4141414141414</v>
      </c>
      <c r="C18" s="669">
        <v>84.848484848484844</v>
      </c>
      <c r="D18" s="669">
        <v>70.707070707070699</v>
      </c>
      <c r="E18" s="669">
        <v>53.030303030303031</v>
      </c>
      <c r="F18" s="669">
        <v>42.424242424242422</v>
      </c>
      <c r="G18" s="669">
        <v>35.353535353535349</v>
      </c>
      <c r="H18" s="669">
        <v>30.303030303030301</v>
      </c>
      <c r="I18" s="669">
        <v>26.515151515151516</v>
      </c>
      <c r="J18" s="669">
        <v>23.569023569023567</v>
      </c>
      <c r="K18" s="669">
        <v>21.212121212121211</v>
      </c>
      <c r="L18" s="670">
        <v>17.676767676767675</v>
      </c>
      <c r="M18" s="667"/>
    </row>
    <row r="19" spans="1:16" x14ac:dyDescent="0.25">
      <c r="A19" s="668">
        <v>15</v>
      </c>
      <c r="B19" s="669">
        <v>151.5151515151515</v>
      </c>
      <c r="C19" s="669">
        <v>90.909090909090907</v>
      </c>
      <c r="D19" s="669">
        <v>75.757575757575751</v>
      </c>
      <c r="E19" s="669">
        <v>56.81818181818182</v>
      </c>
      <c r="F19" s="669">
        <v>45.454545454545453</v>
      </c>
      <c r="G19" s="669">
        <v>37.878787878787875</v>
      </c>
      <c r="H19" s="669">
        <v>32.467532467532465</v>
      </c>
      <c r="I19" s="669">
        <v>28.40909090909091</v>
      </c>
      <c r="J19" s="669">
        <v>25.252525252525253</v>
      </c>
      <c r="K19" s="669">
        <v>22.727272727272727</v>
      </c>
      <c r="L19" s="670">
        <v>18.939393939393938</v>
      </c>
      <c r="M19" s="667"/>
    </row>
    <row r="20" spans="1:16" x14ac:dyDescent="0.25">
      <c r="A20" s="668">
        <v>16</v>
      </c>
      <c r="B20" s="669">
        <v>161.61616161616163</v>
      </c>
      <c r="C20" s="669">
        <v>96.969696969696969</v>
      </c>
      <c r="D20" s="669">
        <v>80.808080808080817</v>
      </c>
      <c r="E20" s="669">
        <v>60.606060606060602</v>
      </c>
      <c r="F20" s="669">
        <v>48.484848484848484</v>
      </c>
      <c r="G20" s="669">
        <v>40.404040404040408</v>
      </c>
      <c r="H20" s="669">
        <v>34.632034632034632</v>
      </c>
      <c r="I20" s="669">
        <v>30.303030303030301</v>
      </c>
      <c r="J20" s="669">
        <v>26.936026936026938</v>
      </c>
      <c r="K20" s="669">
        <v>24.242424242424242</v>
      </c>
      <c r="L20" s="670">
        <v>20.202020202020204</v>
      </c>
      <c r="M20" s="667"/>
    </row>
    <row r="21" spans="1:16" x14ac:dyDescent="0.25">
      <c r="A21" s="668">
        <v>17</v>
      </c>
      <c r="B21" s="669">
        <v>171.71717171717174</v>
      </c>
      <c r="C21" s="669">
        <v>103.03030303030303</v>
      </c>
      <c r="D21" s="669">
        <v>85.858585858585869</v>
      </c>
      <c r="E21" s="669">
        <v>64.393939393939391</v>
      </c>
      <c r="F21" s="669">
        <v>51.515151515151516</v>
      </c>
      <c r="G21" s="669">
        <v>42.929292929292934</v>
      </c>
      <c r="H21" s="669">
        <v>36.796536796536799</v>
      </c>
      <c r="I21" s="669">
        <v>32.196969696969695</v>
      </c>
      <c r="J21" s="669">
        <v>28.619528619528619</v>
      </c>
      <c r="K21" s="669">
        <v>25.757575757575758</v>
      </c>
      <c r="L21" s="670">
        <v>21.464646464646467</v>
      </c>
      <c r="M21" s="667"/>
    </row>
    <row r="22" spans="1:16" x14ac:dyDescent="0.25">
      <c r="A22" s="668">
        <v>18</v>
      </c>
      <c r="B22" s="669">
        <v>181.81818181818181</v>
      </c>
      <c r="C22" s="669">
        <v>109.09090909090909</v>
      </c>
      <c r="D22" s="669">
        <v>90.909090909090907</v>
      </c>
      <c r="E22" s="669">
        <v>68.181818181818187</v>
      </c>
      <c r="F22" s="669">
        <v>54.545454545454547</v>
      </c>
      <c r="G22" s="669">
        <v>45.454545454545453</v>
      </c>
      <c r="H22" s="669">
        <v>38.961038961038959</v>
      </c>
      <c r="I22" s="669">
        <v>34.090909090909093</v>
      </c>
      <c r="J22" s="669">
        <v>30.303030303030301</v>
      </c>
      <c r="K22" s="669">
        <v>27.272727272727273</v>
      </c>
      <c r="L22" s="670">
        <v>22.727272727272727</v>
      </c>
      <c r="M22" s="667"/>
    </row>
    <row r="23" spans="1:16" x14ac:dyDescent="0.25">
      <c r="A23" s="668">
        <v>19</v>
      </c>
      <c r="B23" s="669">
        <v>191.91919191919192</v>
      </c>
      <c r="C23" s="669">
        <v>115.15151515151516</v>
      </c>
      <c r="D23" s="669">
        <v>95.959595959595958</v>
      </c>
      <c r="E23" s="669">
        <v>71.969696969696969</v>
      </c>
      <c r="F23" s="669">
        <v>57.575757575757578</v>
      </c>
      <c r="G23" s="669">
        <v>47.979797979797979</v>
      </c>
      <c r="H23" s="669">
        <v>41.125541125541126</v>
      </c>
      <c r="I23" s="669">
        <v>35.984848484848484</v>
      </c>
      <c r="J23" s="669">
        <v>31.986531986531983</v>
      </c>
      <c r="K23" s="669">
        <v>28.787878787878789</v>
      </c>
      <c r="L23" s="670">
        <v>23.98989898989899</v>
      </c>
      <c r="M23" s="667"/>
    </row>
    <row r="24" spans="1:16" x14ac:dyDescent="0.25">
      <c r="A24" s="671">
        <v>20</v>
      </c>
      <c r="B24" s="672">
        <v>202.02020202020202</v>
      </c>
      <c r="C24" s="672">
        <v>121.2121212121212</v>
      </c>
      <c r="D24" s="672">
        <v>101.01010101010101</v>
      </c>
      <c r="E24" s="672">
        <v>75.757575757575751</v>
      </c>
      <c r="F24" s="672">
        <v>60.606060606060602</v>
      </c>
      <c r="G24" s="672">
        <v>50.505050505050505</v>
      </c>
      <c r="H24" s="669">
        <v>43.290043290043293</v>
      </c>
      <c r="I24" s="669">
        <v>37.878787878787875</v>
      </c>
      <c r="J24" s="669">
        <v>33.670033670033668</v>
      </c>
      <c r="K24" s="669">
        <v>30.303030303030301</v>
      </c>
      <c r="L24" s="670">
        <v>25.252525252525253</v>
      </c>
      <c r="M24" s="667"/>
    </row>
    <row r="25" spans="1:16" x14ac:dyDescent="0.25">
      <c r="A25" s="673">
        <v>21</v>
      </c>
      <c r="B25" s="669">
        <v>212.12121212121212</v>
      </c>
      <c r="C25" s="669">
        <v>127.27272727272728</v>
      </c>
      <c r="D25" s="669">
        <v>106.06060606060606</v>
      </c>
      <c r="E25" s="669">
        <v>79.545454545454547</v>
      </c>
      <c r="F25" s="669">
        <v>63.63636363636364</v>
      </c>
      <c r="G25" s="669">
        <v>53.030303030303031</v>
      </c>
      <c r="H25" s="669">
        <v>45.454545454545453</v>
      </c>
      <c r="I25" s="669">
        <v>39.772727272727273</v>
      </c>
      <c r="J25" s="669">
        <v>35.353535353535349</v>
      </c>
      <c r="K25" s="669">
        <v>31.81818181818182</v>
      </c>
      <c r="L25" s="670">
        <v>26.515151515151516</v>
      </c>
      <c r="M25" s="667"/>
    </row>
    <row r="26" spans="1:16" x14ac:dyDescent="0.25">
      <c r="A26" s="674">
        <v>22</v>
      </c>
      <c r="B26" s="675">
        <v>222.22222222222223</v>
      </c>
      <c r="C26" s="675">
        <v>133.33333333333334</v>
      </c>
      <c r="D26" s="675">
        <v>111.11111111111111</v>
      </c>
      <c r="E26" s="675">
        <v>83.333333333333329</v>
      </c>
      <c r="F26" s="675">
        <v>66.666666666666671</v>
      </c>
      <c r="G26" s="675">
        <v>55.555555555555557</v>
      </c>
      <c r="H26" s="669">
        <v>47.61904761904762</v>
      </c>
      <c r="I26" s="669">
        <v>41.666666666666664</v>
      </c>
      <c r="J26" s="669">
        <v>37.037037037037038</v>
      </c>
      <c r="K26" s="669">
        <v>33.333333333333336</v>
      </c>
      <c r="L26" s="670">
        <v>27.777777777777779</v>
      </c>
      <c r="M26" s="667"/>
    </row>
    <row r="27" spans="1:16" x14ac:dyDescent="0.25">
      <c r="A27" s="668">
        <v>23</v>
      </c>
      <c r="B27" s="669">
        <v>232.3232323232323</v>
      </c>
      <c r="C27" s="669">
        <v>139.39393939393941</v>
      </c>
      <c r="D27" s="669">
        <v>116.16161616161615</v>
      </c>
      <c r="E27" s="669">
        <v>87.121212121212125</v>
      </c>
      <c r="F27" s="669">
        <v>69.696969696969703</v>
      </c>
      <c r="G27" s="669">
        <v>58.080808080808076</v>
      </c>
      <c r="H27" s="669">
        <v>49.78354978354978</v>
      </c>
      <c r="I27" s="669">
        <v>43.560606060606062</v>
      </c>
      <c r="J27" s="669">
        <v>38.72053872053872</v>
      </c>
      <c r="K27" s="669">
        <v>34.848484848484851</v>
      </c>
      <c r="L27" s="670">
        <v>29.040404040404038</v>
      </c>
      <c r="M27" s="667"/>
      <c r="P27" s="470"/>
    </row>
    <row r="28" spans="1:16" x14ac:dyDescent="0.25">
      <c r="A28" s="668">
        <v>24</v>
      </c>
      <c r="B28" s="669">
        <v>242.42424242424241</v>
      </c>
      <c r="C28" s="669">
        <v>145.45454545454547</v>
      </c>
      <c r="D28" s="669">
        <v>121.2121212121212</v>
      </c>
      <c r="E28" s="669">
        <v>90.909090909090907</v>
      </c>
      <c r="F28" s="669">
        <v>72.727272727272734</v>
      </c>
      <c r="G28" s="669">
        <v>60.606060606060602</v>
      </c>
      <c r="H28" s="669">
        <v>51.948051948051948</v>
      </c>
      <c r="I28" s="669">
        <v>45.454545454545453</v>
      </c>
      <c r="J28" s="669">
        <v>40.404040404040408</v>
      </c>
      <c r="K28" s="669">
        <v>36.363636363636367</v>
      </c>
      <c r="L28" s="670">
        <v>30.303030303030301</v>
      </c>
      <c r="M28" s="667"/>
    </row>
    <row r="29" spans="1:16" x14ac:dyDescent="0.25">
      <c r="A29" s="668">
        <v>25</v>
      </c>
      <c r="B29" s="669">
        <v>252.52525252525251</v>
      </c>
      <c r="C29" s="669">
        <v>151.5151515151515</v>
      </c>
      <c r="D29" s="669">
        <v>126.26262626262626</v>
      </c>
      <c r="E29" s="669">
        <v>94.696969696969703</v>
      </c>
      <c r="F29" s="669">
        <v>75.757575757575751</v>
      </c>
      <c r="G29" s="669">
        <v>63.131313131313128</v>
      </c>
      <c r="H29" s="669">
        <v>54.112554112554115</v>
      </c>
      <c r="I29" s="669">
        <v>47.348484848484851</v>
      </c>
      <c r="J29" s="669">
        <v>42.08754208754209</v>
      </c>
      <c r="K29" s="669">
        <v>37.878787878787875</v>
      </c>
      <c r="L29" s="670">
        <v>31.565656565656564</v>
      </c>
      <c r="M29" s="667"/>
    </row>
    <row r="30" spans="1:16" x14ac:dyDescent="0.25">
      <c r="A30" s="668">
        <v>26</v>
      </c>
      <c r="B30" s="669">
        <v>262.62626262626259</v>
      </c>
      <c r="C30" s="669">
        <v>157.57575757575756</v>
      </c>
      <c r="D30" s="669">
        <v>131.31313131313129</v>
      </c>
      <c r="E30" s="669">
        <v>98.484848484848484</v>
      </c>
      <c r="F30" s="669">
        <v>78.787878787878782</v>
      </c>
      <c r="G30" s="669">
        <v>65.656565656565647</v>
      </c>
      <c r="H30" s="669">
        <v>56.277056277056275</v>
      </c>
      <c r="I30" s="669">
        <v>49.242424242424242</v>
      </c>
      <c r="J30" s="669">
        <v>43.771043771043772</v>
      </c>
      <c r="K30" s="669">
        <v>39.393939393939391</v>
      </c>
      <c r="L30" s="670">
        <v>32.828282828282823</v>
      </c>
      <c r="M30" s="667"/>
    </row>
    <row r="31" spans="1:16" x14ac:dyDescent="0.25">
      <c r="A31" s="668">
        <v>27</v>
      </c>
      <c r="B31" s="669">
        <v>272.72727272727275</v>
      </c>
      <c r="C31" s="669">
        <v>163.63636363636363</v>
      </c>
      <c r="D31" s="669">
        <v>136.36363636363637</v>
      </c>
      <c r="E31" s="669">
        <v>102.27272727272727</v>
      </c>
      <c r="F31" s="669">
        <v>81.818181818181813</v>
      </c>
      <c r="G31" s="669">
        <v>68.181818181818187</v>
      </c>
      <c r="H31" s="669">
        <v>58.441558441558442</v>
      </c>
      <c r="I31" s="669">
        <v>51.136363636363633</v>
      </c>
      <c r="J31" s="669">
        <v>45.454545454545453</v>
      </c>
      <c r="K31" s="669">
        <v>40.909090909090907</v>
      </c>
      <c r="L31" s="670">
        <v>34.090909090909093</v>
      </c>
      <c r="M31" s="667"/>
    </row>
    <row r="32" spans="1:16" x14ac:dyDescent="0.25">
      <c r="A32" s="668">
        <v>28</v>
      </c>
      <c r="B32" s="669">
        <v>282.82828282828279</v>
      </c>
      <c r="C32" s="669">
        <v>169.69696969696969</v>
      </c>
      <c r="D32" s="669">
        <v>141.4141414141414</v>
      </c>
      <c r="E32" s="669">
        <v>106.06060606060606</v>
      </c>
      <c r="F32" s="669">
        <v>84.848484848484844</v>
      </c>
      <c r="G32" s="669">
        <v>70.707070707070699</v>
      </c>
      <c r="H32" s="669">
        <v>60.606060606060602</v>
      </c>
      <c r="I32" s="669">
        <v>53.030303030303031</v>
      </c>
      <c r="J32" s="669">
        <v>47.138047138047135</v>
      </c>
      <c r="K32" s="669">
        <v>42.424242424242422</v>
      </c>
      <c r="L32" s="670">
        <v>35.353535353535349</v>
      </c>
      <c r="M32" s="667"/>
    </row>
    <row r="33" spans="1:13" x14ac:dyDescent="0.25">
      <c r="A33" s="668">
        <v>29</v>
      </c>
      <c r="B33" s="669">
        <v>292.92929292929296</v>
      </c>
      <c r="C33" s="669">
        <v>175.75757575757575</v>
      </c>
      <c r="D33" s="669">
        <v>146.46464646464648</v>
      </c>
      <c r="E33" s="669">
        <v>109.84848484848484</v>
      </c>
      <c r="F33" s="669">
        <v>87.878787878787875</v>
      </c>
      <c r="G33" s="669">
        <v>73.232323232323239</v>
      </c>
      <c r="H33" s="669">
        <v>62.770562770562776</v>
      </c>
      <c r="I33" s="669">
        <v>54.924242424242422</v>
      </c>
      <c r="J33" s="669">
        <v>48.821548821548824</v>
      </c>
      <c r="K33" s="669">
        <v>43.939393939393938</v>
      </c>
      <c r="L33" s="670">
        <v>36.616161616161619</v>
      </c>
      <c r="M33" s="667"/>
    </row>
    <row r="34" spans="1:13" x14ac:dyDescent="0.25">
      <c r="A34" s="668">
        <v>30</v>
      </c>
      <c r="B34" s="669">
        <v>303.030303030303</v>
      </c>
      <c r="C34" s="669">
        <v>181.81818181818181</v>
      </c>
      <c r="D34" s="669">
        <v>151.5151515151515</v>
      </c>
      <c r="E34" s="669">
        <v>113.63636363636364</v>
      </c>
      <c r="F34" s="669">
        <v>90.909090909090907</v>
      </c>
      <c r="G34" s="669">
        <v>75.757575757575751</v>
      </c>
      <c r="H34" s="669">
        <v>64.935064935064929</v>
      </c>
      <c r="I34" s="669">
        <v>56.81818181818182</v>
      </c>
      <c r="J34" s="669">
        <v>50.505050505050505</v>
      </c>
      <c r="K34" s="669">
        <v>45.454545454545453</v>
      </c>
      <c r="L34" s="670">
        <v>37.878787878787875</v>
      </c>
      <c r="M34" s="667"/>
    </row>
    <row r="35" spans="1:13" x14ac:dyDescent="0.25">
      <c r="A35" s="668">
        <v>31</v>
      </c>
      <c r="B35" s="669">
        <v>313.13131313131311</v>
      </c>
      <c r="C35" s="669">
        <v>187.87878787878788</v>
      </c>
      <c r="D35" s="669">
        <v>156.56565656565655</v>
      </c>
      <c r="E35" s="669">
        <v>117.42424242424244</v>
      </c>
      <c r="F35" s="669">
        <v>93.939393939393938</v>
      </c>
      <c r="G35" s="669">
        <v>78.282828282828277</v>
      </c>
      <c r="H35" s="669">
        <v>67.099567099567096</v>
      </c>
      <c r="I35" s="669">
        <v>58.712121212121218</v>
      </c>
      <c r="J35" s="669">
        <v>52.188552188552187</v>
      </c>
      <c r="K35" s="669">
        <v>46.969696969696969</v>
      </c>
      <c r="L35" s="670">
        <v>39.141414141414138</v>
      </c>
      <c r="M35" s="667"/>
    </row>
    <row r="36" spans="1:13" x14ac:dyDescent="0.25">
      <c r="A36" s="676">
        <v>32</v>
      </c>
      <c r="B36" s="677">
        <v>323.23232323232327</v>
      </c>
      <c r="C36" s="677">
        <v>193.93939393939394</v>
      </c>
      <c r="D36" s="677">
        <v>161.61616161616163</v>
      </c>
      <c r="E36" s="677">
        <v>121.2121212121212</v>
      </c>
      <c r="F36" s="677">
        <v>96.969696969696969</v>
      </c>
      <c r="G36" s="677">
        <v>80.808080808080817</v>
      </c>
      <c r="H36" s="677">
        <v>69.264069264069263</v>
      </c>
      <c r="I36" s="677">
        <v>60.606060606060602</v>
      </c>
      <c r="J36" s="677">
        <v>53.872053872053876</v>
      </c>
      <c r="K36" s="677">
        <v>48.484848484848484</v>
      </c>
      <c r="L36" s="678">
        <v>40.404040404040408</v>
      </c>
      <c r="M36" s="667"/>
    </row>
    <row r="37" spans="1:13" x14ac:dyDescent="0.25">
      <c r="B37" s="471"/>
    </row>
  </sheetData>
  <mergeCells count="2">
    <mergeCell ref="B2:L2"/>
    <mergeCell ref="A1:L1"/>
  </mergeCells>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sheetPr>
  <dimension ref="A1:AQ82"/>
  <sheetViews>
    <sheetView tabSelected="1" zoomScale="85" zoomScaleNormal="85" zoomScalePageLayoutView="90" workbookViewId="0">
      <selection activeCell="J51" sqref="J51"/>
    </sheetView>
  </sheetViews>
  <sheetFormatPr defaultColWidth="8.85546875" defaultRowHeight="15.75" x14ac:dyDescent="0.25"/>
  <cols>
    <col min="1" max="1" width="1.42578125" style="311" customWidth="1"/>
    <col min="2" max="2" width="2.85546875" style="311" customWidth="1"/>
    <col min="3" max="3" width="4.85546875" style="311" customWidth="1"/>
    <col min="4" max="4" width="55.28515625" style="311" customWidth="1"/>
    <col min="5" max="7" width="31.140625" style="311" customWidth="1"/>
    <col min="8" max="8" width="2.85546875" style="311" customWidth="1"/>
    <col min="9" max="9" width="14.85546875" style="311" customWidth="1"/>
    <col min="10" max="16384" width="8.85546875" style="311"/>
  </cols>
  <sheetData>
    <row r="1" spans="2:9" ht="18" customHeight="1" x14ac:dyDescent="0.25">
      <c r="B1" s="848" t="s">
        <v>2348</v>
      </c>
      <c r="C1" s="848"/>
      <c r="D1" s="848"/>
      <c r="E1" s="848"/>
      <c r="F1" s="848"/>
      <c r="G1" s="848"/>
      <c r="H1" s="848"/>
      <c r="I1" s="848"/>
    </row>
    <row r="2" spans="2:9" ht="16.5" thickBot="1" x14ac:dyDescent="0.3">
      <c r="B2" s="846"/>
      <c r="C2" s="846"/>
      <c r="D2" s="846"/>
      <c r="E2" s="422"/>
      <c r="F2" s="422"/>
      <c r="G2" s="422"/>
      <c r="H2" s="422"/>
      <c r="I2" s="421"/>
    </row>
    <row r="3" spans="2:9" ht="18.75" x14ac:dyDescent="0.25">
      <c r="B3" s="422"/>
      <c r="C3" s="423"/>
      <c r="D3" s="424"/>
      <c r="E3" s="858" t="s">
        <v>2347</v>
      </c>
      <c r="F3" s="859"/>
      <c r="G3" s="860"/>
      <c r="H3" s="422"/>
      <c r="I3" s="421"/>
    </row>
    <row r="4" spans="2:9" x14ac:dyDescent="0.25">
      <c r="B4" s="422"/>
      <c r="C4" s="426"/>
      <c r="D4" s="427"/>
      <c r="E4" s="882" t="s">
        <v>2350</v>
      </c>
      <c r="F4" s="883"/>
      <c r="G4" s="884"/>
      <c r="H4" s="422"/>
      <c r="I4" s="421"/>
    </row>
    <row r="5" spans="2:9" x14ac:dyDescent="0.25">
      <c r="B5" s="422"/>
      <c r="C5" s="426"/>
      <c r="D5" s="427"/>
      <c r="E5" s="882" t="s">
        <v>2351</v>
      </c>
      <c r="F5" s="883"/>
      <c r="G5" s="884"/>
      <c r="H5" s="422"/>
      <c r="I5" s="421"/>
    </row>
    <row r="6" spans="2:9" ht="16.5" thickBot="1" x14ac:dyDescent="0.3">
      <c r="B6" s="422"/>
      <c r="C6" s="426"/>
      <c r="D6" s="427"/>
      <c r="E6" s="885" t="s">
        <v>162</v>
      </c>
      <c r="F6" s="886"/>
      <c r="G6" s="887"/>
      <c r="H6" s="422"/>
      <c r="I6" s="421"/>
    </row>
    <row r="7" spans="2:9" ht="16.5" thickBot="1" x14ac:dyDescent="0.3">
      <c r="B7" s="422"/>
      <c r="C7" s="889" t="s">
        <v>2342</v>
      </c>
      <c r="D7" s="890"/>
      <c r="E7" s="890"/>
      <c r="F7" s="890"/>
      <c r="G7" s="890"/>
      <c r="H7" s="422"/>
      <c r="I7" s="421"/>
    </row>
    <row r="8" spans="2:9" ht="16.5" thickBot="1" x14ac:dyDescent="0.3">
      <c r="B8" s="422"/>
      <c r="C8" s="881" t="s">
        <v>163</v>
      </c>
      <c r="D8" s="881"/>
      <c r="E8" s="881"/>
      <c r="F8" s="881"/>
      <c r="G8" s="881"/>
      <c r="H8" s="422"/>
      <c r="I8" s="421"/>
    </row>
    <row r="9" spans="2:9" ht="15" customHeight="1" x14ac:dyDescent="0.25">
      <c r="B9" s="422"/>
      <c r="C9" s="431"/>
      <c r="D9" s="432" t="s">
        <v>164</v>
      </c>
      <c r="E9" s="433"/>
      <c r="F9" s="312" t="s">
        <v>165</v>
      </c>
      <c r="G9" s="433"/>
      <c r="H9" s="434"/>
      <c r="I9" s="900" t="s">
        <v>166</v>
      </c>
    </row>
    <row r="10" spans="2:9" ht="15" customHeight="1" x14ac:dyDescent="0.25">
      <c r="B10" s="422"/>
      <c r="C10" s="478"/>
      <c r="D10" s="774" t="s">
        <v>167</v>
      </c>
      <c r="E10" s="435"/>
      <c r="F10" s="273" t="s">
        <v>168</v>
      </c>
      <c r="G10" s="435"/>
      <c r="H10" s="434"/>
      <c r="I10" s="900"/>
    </row>
    <row r="11" spans="2:9" ht="15" customHeight="1" x14ac:dyDescent="0.25">
      <c r="B11" s="422"/>
      <c r="C11" s="478"/>
      <c r="D11" s="774" t="s">
        <v>169</v>
      </c>
      <c r="E11" s="435"/>
      <c r="F11" s="273" t="s">
        <v>170</v>
      </c>
      <c r="G11" s="435"/>
      <c r="H11" s="434"/>
      <c r="I11" s="900"/>
    </row>
    <row r="12" spans="2:9" ht="15" customHeight="1" x14ac:dyDescent="0.25">
      <c r="B12" s="422"/>
      <c r="C12" s="478"/>
      <c r="D12" s="774" t="s">
        <v>171</v>
      </c>
      <c r="E12" s="436"/>
      <c r="F12" s="273" t="s">
        <v>172</v>
      </c>
      <c r="G12" s="436"/>
      <c r="H12" s="434"/>
      <c r="I12" s="900"/>
    </row>
    <row r="13" spans="2:9" ht="15" customHeight="1" x14ac:dyDescent="0.25">
      <c r="B13" s="422"/>
      <c r="C13" s="478"/>
      <c r="D13" s="774" t="s">
        <v>173</v>
      </c>
      <c r="E13" s="435"/>
      <c r="F13" s="273" t="s">
        <v>174</v>
      </c>
      <c r="G13" s="435"/>
      <c r="H13" s="434"/>
      <c r="I13" s="900"/>
    </row>
    <row r="14" spans="2:9" ht="15" customHeight="1" x14ac:dyDescent="0.25">
      <c r="B14" s="422"/>
      <c r="C14" s="478"/>
      <c r="D14" s="774" t="s">
        <v>175</v>
      </c>
      <c r="E14" s="435"/>
      <c r="F14" s="273" t="s">
        <v>176</v>
      </c>
      <c r="G14" s="784" t="s">
        <v>2341</v>
      </c>
      <c r="H14" s="434"/>
      <c r="I14" s="900"/>
    </row>
    <row r="15" spans="2:9" ht="15" customHeight="1" x14ac:dyDescent="0.25">
      <c r="B15" s="422"/>
      <c r="C15" s="478"/>
      <c r="D15" s="774" t="s">
        <v>177</v>
      </c>
      <c r="E15" s="435"/>
      <c r="F15" s="273" t="s">
        <v>178</v>
      </c>
      <c r="G15" s="784" t="s">
        <v>2341</v>
      </c>
      <c r="H15" s="434"/>
      <c r="I15" s="900"/>
    </row>
    <row r="16" spans="2:9" ht="15" customHeight="1" x14ac:dyDescent="0.25">
      <c r="B16" s="422"/>
      <c r="C16" s="478"/>
      <c r="D16" s="774" t="s">
        <v>179</v>
      </c>
      <c r="E16" s="435"/>
      <c r="F16" s="273" t="s">
        <v>180</v>
      </c>
      <c r="G16" s="435"/>
      <c r="H16" s="434"/>
      <c r="I16" s="900"/>
    </row>
    <row r="17" spans="1:9" ht="15" customHeight="1" x14ac:dyDescent="0.25">
      <c r="A17" s="421"/>
      <c r="B17" s="422"/>
      <c r="C17" s="437"/>
      <c r="D17" s="438" t="s">
        <v>181</v>
      </c>
      <c r="E17" s="439"/>
      <c r="F17" s="313" t="s">
        <v>182</v>
      </c>
      <c r="G17" s="439"/>
      <c r="H17" s="434"/>
      <c r="I17" s="900"/>
    </row>
    <row r="18" spans="1:9" ht="15" customHeight="1" x14ac:dyDescent="0.25">
      <c r="A18" s="421"/>
      <c r="B18" s="422"/>
      <c r="C18" s="881" t="s">
        <v>163</v>
      </c>
      <c r="D18" s="881"/>
      <c r="E18" s="881"/>
      <c r="F18" s="881"/>
      <c r="G18" s="881"/>
      <c r="H18" s="434"/>
      <c r="I18" s="900"/>
    </row>
    <row r="19" spans="1:9" ht="24.75" customHeight="1" x14ac:dyDescent="0.25">
      <c r="A19" s="421"/>
      <c r="B19" s="422"/>
      <c r="C19" s="483"/>
      <c r="D19" s="484" t="s">
        <v>183</v>
      </c>
      <c r="E19" s="852"/>
      <c r="F19" s="853"/>
      <c r="G19" s="854"/>
      <c r="H19" s="434"/>
      <c r="I19" s="900"/>
    </row>
    <row r="20" spans="1:9" ht="24.75" customHeight="1" x14ac:dyDescent="0.25">
      <c r="A20" s="421"/>
      <c r="B20" s="422"/>
      <c r="C20" s="773"/>
      <c r="D20" s="474" t="s">
        <v>184</v>
      </c>
      <c r="E20" s="849" t="s">
        <v>185</v>
      </c>
      <c r="F20" s="850"/>
      <c r="G20" s="851"/>
      <c r="H20" s="434"/>
      <c r="I20" s="900"/>
    </row>
    <row r="21" spans="1:9" ht="24.75" customHeight="1" x14ac:dyDescent="0.25">
      <c r="A21" s="421"/>
      <c r="B21" s="422"/>
      <c r="C21" s="773"/>
      <c r="D21" s="474" t="s">
        <v>186</v>
      </c>
      <c r="E21" s="849"/>
      <c r="F21" s="850"/>
      <c r="G21" s="851"/>
      <c r="H21" s="434"/>
      <c r="I21" s="900"/>
    </row>
    <row r="22" spans="1:9" ht="24.75" customHeight="1" x14ac:dyDescent="0.25">
      <c r="A22" s="421"/>
      <c r="B22" s="422"/>
      <c r="C22" s="773"/>
      <c r="D22" s="474" t="s">
        <v>187</v>
      </c>
      <c r="E22" s="849" t="s">
        <v>185</v>
      </c>
      <c r="F22" s="850"/>
      <c r="G22" s="851"/>
      <c r="H22" s="434"/>
      <c r="I22" s="900"/>
    </row>
    <row r="23" spans="1:9" ht="24.75" customHeight="1" x14ac:dyDescent="0.25">
      <c r="A23" s="421"/>
      <c r="B23" s="422"/>
      <c r="C23" s="773"/>
      <c r="D23" s="474" t="s">
        <v>188</v>
      </c>
      <c r="E23" s="849"/>
      <c r="F23" s="850"/>
      <c r="G23" s="851"/>
      <c r="H23" s="434"/>
      <c r="I23" s="900"/>
    </row>
    <row r="24" spans="1:9" ht="24.75" customHeight="1" x14ac:dyDescent="0.25">
      <c r="A24" s="421"/>
      <c r="B24" s="422"/>
      <c r="C24" s="773"/>
      <c r="D24" s="474" t="s">
        <v>189</v>
      </c>
      <c r="E24" s="849"/>
      <c r="F24" s="850"/>
      <c r="G24" s="851"/>
      <c r="H24" s="434"/>
      <c r="I24" s="900"/>
    </row>
    <row r="25" spans="1:9" ht="24.75" customHeight="1" x14ac:dyDescent="0.25">
      <c r="A25" s="421"/>
      <c r="B25" s="422"/>
      <c r="C25" s="773"/>
      <c r="D25" s="474" t="s">
        <v>190</v>
      </c>
      <c r="E25" s="907" t="s">
        <v>185</v>
      </c>
      <c r="F25" s="908"/>
      <c r="G25" s="909"/>
      <c r="H25" s="434"/>
      <c r="I25" s="900"/>
    </row>
    <row r="26" spans="1:9" ht="24.75" customHeight="1" x14ac:dyDescent="0.25">
      <c r="A26" s="421"/>
      <c r="B26" s="422"/>
      <c r="C26" s="485"/>
      <c r="D26" s="476" t="s">
        <v>191</v>
      </c>
      <c r="E26" s="873"/>
      <c r="F26" s="874"/>
      <c r="G26" s="875"/>
      <c r="H26" s="434"/>
      <c r="I26" s="900"/>
    </row>
    <row r="27" spans="1:9" ht="24.75" customHeight="1" x14ac:dyDescent="0.25">
      <c r="A27" s="421"/>
      <c r="B27" s="422"/>
      <c r="C27" s="773"/>
      <c r="D27" s="475" t="s">
        <v>192</v>
      </c>
      <c r="E27" s="873"/>
      <c r="F27" s="874"/>
      <c r="G27" s="875"/>
      <c r="H27" s="434"/>
      <c r="I27" s="900"/>
    </row>
    <row r="28" spans="1:9" ht="24.75" customHeight="1" x14ac:dyDescent="0.25">
      <c r="A28" s="421"/>
      <c r="B28" s="422"/>
      <c r="C28" s="486"/>
      <c r="D28" s="477" t="s">
        <v>193</v>
      </c>
      <c r="E28" s="870"/>
      <c r="F28" s="871"/>
      <c r="G28" s="872"/>
      <c r="H28" s="434"/>
      <c r="I28" s="900"/>
    </row>
    <row r="29" spans="1:9" ht="24.75" customHeight="1" x14ac:dyDescent="0.25">
      <c r="A29" s="421"/>
      <c r="B29" s="422"/>
      <c r="C29" s="905" t="s">
        <v>194</v>
      </c>
      <c r="D29" s="906"/>
      <c r="E29" s="855" t="s">
        <v>195</v>
      </c>
      <c r="F29" s="856"/>
      <c r="G29" s="857"/>
      <c r="H29" s="434"/>
      <c r="I29" s="900"/>
    </row>
    <row r="30" spans="1:9" ht="24.75" customHeight="1" x14ac:dyDescent="0.25">
      <c r="A30" s="421"/>
      <c r="B30" s="422"/>
      <c r="C30" s="879" t="s">
        <v>196</v>
      </c>
      <c r="D30" s="880"/>
      <c r="E30" s="876" t="s">
        <v>197</v>
      </c>
      <c r="F30" s="877"/>
      <c r="G30" s="878"/>
      <c r="H30" s="434"/>
      <c r="I30" s="900"/>
    </row>
    <row r="31" spans="1:9" ht="24.75" customHeight="1" x14ac:dyDescent="0.25">
      <c r="A31" s="421"/>
      <c r="B31" s="422"/>
      <c r="C31" s="773"/>
      <c r="D31" s="488" t="s">
        <v>198</v>
      </c>
      <c r="E31" s="864"/>
      <c r="F31" s="865"/>
      <c r="G31" s="866"/>
      <c r="H31" s="434"/>
      <c r="I31" s="900"/>
    </row>
    <row r="32" spans="1:9" ht="24.75" customHeight="1" x14ac:dyDescent="0.25">
      <c r="A32" s="421"/>
      <c r="B32" s="422"/>
      <c r="C32" s="773"/>
      <c r="D32" s="488" t="s">
        <v>199</v>
      </c>
      <c r="E32" s="849"/>
      <c r="F32" s="850"/>
      <c r="G32" s="851"/>
      <c r="H32" s="434"/>
      <c r="I32" s="900"/>
    </row>
    <row r="33" spans="1:43" ht="24.75" customHeight="1" x14ac:dyDescent="0.25">
      <c r="A33" s="421"/>
      <c r="B33" s="422"/>
      <c r="C33" s="487"/>
      <c r="D33" s="489" t="s">
        <v>200</v>
      </c>
      <c r="E33" s="867"/>
      <c r="F33" s="868"/>
      <c r="G33" s="869"/>
      <c r="H33" s="434"/>
      <c r="I33" s="900"/>
    </row>
    <row r="34" spans="1:43" ht="24.75" customHeight="1" x14ac:dyDescent="0.25">
      <c r="A34" s="421"/>
      <c r="B34" s="440"/>
      <c r="C34" s="861" t="s">
        <v>201</v>
      </c>
      <c r="D34" s="862"/>
      <c r="E34" s="862"/>
      <c r="F34" s="862"/>
      <c r="G34" s="863"/>
      <c r="H34" s="440"/>
      <c r="I34" s="900"/>
    </row>
    <row r="35" spans="1:43" ht="15" customHeight="1" thickBot="1" x14ac:dyDescent="0.3">
      <c r="A35" s="421"/>
      <c r="B35" s="440"/>
      <c r="C35" s="881" t="s">
        <v>163</v>
      </c>
      <c r="D35" s="881"/>
      <c r="E35" s="881"/>
      <c r="F35" s="881"/>
      <c r="G35" s="881"/>
      <c r="H35" s="440"/>
      <c r="I35" s="900"/>
    </row>
    <row r="36" spans="1:43" ht="15" customHeight="1" thickBot="1" x14ac:dyDescent="0.3">
      <c r="A36" s="421"/>
      <c r="B36" s="440"/>
      <c r="C36" s="891" t="s">
        <v>202</v>
      </c>
      <c r="D36" s="891"/>
      <c r="E36" s="891"/>
      <c r="F36" s="891"/>
      <c r="G36" s="891"/>
      <c r="H36" s="440"/>
      <c r="I36" s="900"/>
    </row>
    <row r="37" spans="1:43" ht="15" customHeight="1" thickBot="1" x14ac:dyDescent="0.3">
      <c r="A37" s="421"/>
      <c r="B37" s="434"/>
      <c r="C37" s="904" t="e">
        <f ca="1">RIGHT(YEAR(TODAY()),2)&amp;"_"&amp;TEXT(MONTH(TODAY()),"00")&amp;"_"&amp;TEXT(DAY(TODAY()),"00")&amp;"_"&amp;UPPER(G11)&amp;"_"&amp;PROPER(G10)&amp;"_"&amp;MAX(E19,E23)&amp;"_"&amp;VLOOKUP(E20,'Dropdown Resources2'!A3:B27,2,FALSE)</f>
        <v>#N/A</v>
      </c>
      <c r="D37" s="904"/>
      <c r="E37" s="904"/>
      <c r="F37" s="904"/>
      <c r="G37" s="904"/>
      <c r="H37" s="434"/>
      <c r="I37" s="900"/>
    </row>
    <row r="38" spans="1:43" ht="15" customHeight="1" x14ac:dyDescent="0.25">
      <c r="A38" s="421"/>
      <c r="B38" s="440"/>
      <c r="C38" s="440"/>
      <c r="D38" s="440"/>
      <c r="E38" s="440"/>
      <c r="F38" s="440"/>
      <c r="G38" s="440"/>
      <c r="H38" s="440"/>
      <c r="I38" s="900"/>
    </row>
    <row r="39" spans="1:43" s="803" customFormat="1" ht="17.25" customHeight="1" x14ac:dyDescent="0.25">
      <c r="A39" s="802"/>
      <c r="B39" s="847" t="s">
        <v>2349</v>
      </c>
      <c r="C39" s="847"/>
      <c r="D39" s="847"/>
      <c r="E39" s="847"/>
      <c r="F39" s="847"/>
      <c r="G39" s="847"/>
      <c r="H39" s="847"/>
      <c r="I39" s="847"/>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row>
    <row r="40" spans="1:43" ht="15.75" customHeight="1" thickBot="1" x14ac:dyDescent="0.3">
      <c r="A40" s="421"/>
      <c r="B40" s="787"/>
      <c r="C40" s="788"/>
      <c r="D40" s="787"/>
      <c r="E40" s="787"/>
      <c r="F40" s="787"/>
      <c r="G40" s="787"/>
      <c r="H40" s="787"/>
      <c r="I40" s="786"/>
    </row>
    <row r="41" spans="1:43" ht="15.75" customHeight="1" thickBot="1" x14ac:dyDescent="0.3">
      <c r="A41" s="421"/>
      <c r="B41" s="787"/>
      <c r="C41" s="792" t="s">
        <v>203</v>
      </c>
      <c r="D41" s="793"/>
      <c r="E41" s="787"/>
      <c r="F41" s="787"/>
      <c r="G41" s="787"/>
      <c r="H41" s="799"/>
      <c r="I41" s="800"/>
    </row>
    <row r="42" spans="1:43" ht="15.75" customHeight="1" thickBot="1" x14ac:dyDescent="0.3">
      <c r="A42" s="421"/>
      <c r="B42" s="787"/>
      <c r="C42" s="441" t="s">
        <v>2343</v>
      </c>
      <c r="D42" s="523" t="s">
        <v>204</v>
      </c>
      <c r="E42" s="524"/>
      <c r="F42" s="524"/>
      <c r="G42" s="524"/>
      <c r="H42" s="892" t="s">
        <v>2345</v>
      </c>
      <c r="I42" s="893"/>
      <c r="J42" s="801"/>
      <c r="U42" s="801"/>
    </row>
    <row r="43" spans="1:43" ht="15.75" customHeight="1" thickBot="1" x14ac:dyDescent="0.3">
      <c r="A43" s="421"/>
      <c r="B43" s="787"/>
      <c r="C43" s="441" t="s">
        <v>2343</v>
      </c>
      <c r="D43" s="442" t="s">
        <v>205</v>
      </c>
      <c r="E43" s="443"/>
      <c r="F43" s="443"/>
      <c r="G43" s="443"/>
      <c r="H43" s="894"/>
      <c r="I43" s="895"/>
    </row>
    <row r="44" spans="1:43" ht="15.75" customHeight="1" thickBot="1" x14ac:dyDescent="0.3">
      <c r="A44" s="421"/>
      <c r="B44" s="787"/>
      <c r="C44" s="441" t="s">
        <v>2343</v>
      </c>
      <c r="D44" s="442" t="s">
        <v>206</v>
      </c>
      <c r="E44" s="443"/>
      <c r="F44" s="443"/>
      <c r="G44" s="443"/>
      <c r="H44" s="894"/>
      <c r="I44" s="895"/>
    </row>
    <row r="45" spans="1:43" ht="15.75" customHeight="1" thickBot="1" x14ac:dyDescent="0.3">
      <c r="A45" s="421"/>
      <c r="B45" s="787"/>
      <c r="C45" s="441" t="s">
        <v>2343</v>
      </c>
      <c r="D45" s="442" t="s">
        <v>207</v>
      </c>
      <c r="E45" s="443"/>
      <c r="F45" s="443"/>
      <c r="G45" s="443"/>
      <c r="H45" s="894"/>
      <c r="I45" s="895"/>
    </row>
    <row r="46" spans="1:43" ht="15.75" customHeight="1" thickBot="1" x14ac:dyDescent="0.3">
      <c r="A46" s="421"/>
      <c r="B46" s="787"/>
      <c r="C46" s="441" t="s">
        <v>2343</v>
      </c>
      <c r="D46" s="442" t="s">
        <v>208</v>
      </c>
      <c r="E46" s="443"/>
      <c r="F46" s="443"/>
      <c r="G46" s="443"/>
      <c r="H46" s="894"/>
      <c r="I46" s="895"/>
    </row>
    <row r="47" spans="1:43" ht="15.75" customHeight="1" thickBot="1" x14ac:dyDescent="0.3">
      <c r="A47" s="421"/>
      <c r="B47" s="787"/>
      <c r="C47" s="441" t="s">
        <v>2343</v>
      </c>
      <c r="D47" s="525" t="s">
        <v>209</v>
      </c>
      <c r="E47" s="526"/>
      <c r="F47" s="526"/>
      <c r="G47" s="526"/>
      <c r="H47" s="896"/>
      <c r="I47" s="897"/>
    </row>
    <row r="48" spans="1:43" ht="15.75" customHeight="1" thickBot="1" x14ac:dyDescent="0.3">
      <c r="A48" s="421"/>
      <c r="B48" s="787"/>
      <c r="C48" s="788"/>
      <c r="D48" s="787"/>
      <c r="E48" s="787"/>
      <c r="F48" s="787"/>
      <c r="G48" s="787"/>
      <c r="H48" s="787"/>
      <c r="I48" s="786"/>
    </row>
    <row r="49" spans="1:10" ht="15.75" customHeight="1" thickBot="1" x14ac:dyDescent="0.3">
      <c r="A49" s="421"/>
      <c r="B49" s="789"/>
      <c r="C49" s="795" t="s">
        <v>210</v>
      </c>
      <c r="D49" s="794"/>
      <c r="E49" s="789"/>
      <c r="F49" s="789"/>
      <c r="G49" s="789"/>
      <c r="H49" s="789"/>
      <c r="I49" s="786"/>
    </row>
    <row r="50" spans="1:10" ht="15.75" customHeight="1" thickBot="1" x14ac:dyDescent="0.3">
      <c r="A50" s="421"/>
      <c r="B50" s="789"/>
      <c r="C50" s="441" t="s">
        <v>2343</v>
      </c>
      <c r="D50" s="426" t="s">
        <v>211</v>
      </c>
      <c r="E50" s="424"/>
      <c r="F50" s="424"/>
      <c r="G50" s="425"/>
      <c r="H50" s="898" t="s">
        <v>2345</v>
      </c>
      <c r="I50" s="898"/>
    </row>
    <row r="51" spans="1:10" ht="15.75" customHeight="1" thickBot="1" x14ac:dyDescent="0.3">
      <c r="A51" s="421"/>
      <c r="B51" s="789"/>
      <c r="C51" s="441" t="s">
        <v>2343</v>
      </c>
      <c r="D51" s="426" t="s">
        <v>212</v>
      </c>
      <c r="E51" s="427"/>
      <c r="F51" s="427"/>
      <c r="G51" s="428"/>
      <c r="H51" s="898"/>
      <c r="I51" s="898"/>
    </row>
    <row r="52" spans="1:10" ht="15.75" customHeight="1" thickBot="1" x14ac:dyDescent="0.3">
      <c r="A52" s="421"/>
      <c r="B52" s="789"/>
      <c r="C52" s="441" t="s">
        <v>2343</v>
      </c>
      <c r="D52" s="426" t="s">
        <v>213</v>
      </c>
      <c r="E52" s="427"/>
      <c r="F52" s="427"/>
      <c r="G52" s="428"/>
      <c r="H52" s="898"/>
      <c r="I52" s="898"/>
    </row>
    <row r="53" spans="1:10" ht="15.75" customHeight="1" thickBot="1" x14ac:dyDescent="0.3">
      <c r="A53" s="421"/>
      <c r="B53" s="789"/>
      <c r="C53" s="441"/>
      <c r="D53" s="314" t="s">
        <v>214</v>
      </c>
      <c r="E53" s="315"/>
      <c r="F53" s="315"/>
      <c r="G53" s="316"/>
      <c r="H53" s="898"/>
      <c r="I53" s="898"/>
    </row>
    <row r="54" spans="1:10" ht="15.75" customHeight="1" thickBot="1" x14ac:dyDescent="0.3">
      <c r="A54" s="421"/>
      <c r="B54" s="789"/>
      <c r="C54" s="441" t="s">
        <v>2343</v>
      </c>
      <c r="D54" s="429" t="s">
        <v>215</v>
      </c>
      <c r="E54" s="430"/>
      <c r="F54" s="430"/>
      <c r="G54" s="444"/>
      <c r="H54" s="898"/>
      <c r="I54" s="898"/>
    </row>
    <row r="55" spans="1:10" ht="15.75" customHeight="1" thickBot="1" x14ac:dyDescent="0.3">
      <c r="A55" s="421"/>
      <c r="B55" s="790"/>
      <c r="C55" s="790"/>
      <c r="D55" s="790"/>
      <c r="E55" s="790"/>
      <c r="F55" s="790"/>
      <c r="G55" s="790"/>
      <c r="H55" s="790"/>
      <c r="I55" s="786"/>
    </row>
    <row r="56" spans="1:10" ht="15.75" customHeight="1" thickBot="1" x14ac:dyDescent="0.3">
      <c r="A56" s="421"/>
      <c r="B56" s="790"/>
      <c r="C56" s="796" t="s">
        <v>216</v>
      </c>
      <c r="D56" s="797"/>
      <c r="E56" s="790"/>
      <c r="F56" s="790"/>
      <c r="G56" s="790"/>
      <c r="H56" s="790"/>
      <c r="I56" s="786"/>
    </row>
    <row r="57" spans="1:10" ht="15.75" customHeight="1" thickBot="1" x14ac:dyDescent="0.3">
      <c r="A57" s="421"/>
      <c r="B57" s="789"/>
      <c r="C57" s="441" t="s">
        <v>2343</v>
      </c>
      <c r="D57" s="423" t="s">
        <v>217</v>
      </c>
      <c r="E57" s="424"/>
      <c r="F57" s="424"/>
      <c r="G57" s="424"/>
      <c r="H57" s="898" t="s">
        <v>2345</v>
      </c>
      <c r="I57" s="898"/>
      <c r="J57" s="801"/>
    </row>
    <row r="58" spans="1:10" ht="15.75" customHeight="1" thickBot="1" x14ac:dyDescent="0.3">
      <c r="A58" s="421"/>
      <c r="B58" s="789"/>
      <c r="C58" s="441"/>
      <c r="D58" s="314" t="s">
        <v>214</v>
      </c>
      <c r="E58" s="315"/>
      <c r="F58" s="315"/>
      <c r="G58" s="315"/>
      <c r="H58" s="898"/>
      <c r="I58" s="898"/>
    </row>
    <row r="59" spans="1:10" ht="15.75" customHeight="1" thickBot="1" x14ac:dyDescent="0.3">
      <c r="A59" s="421"/>
      <c r="B59" s="789"/>
      <c r="C59" s="441" t="s">
        <v>2343</v>
      </c>
      <c r="D59" s="426" t="s">
        <v>218</v>
      </c>
      <c r="E59" s="427"/>
      <c r="F59" s="427"/>
      <c r="G59" s="427"/>
      <c r="H59" s="898"/>
      <c r="I59" s="898"/>
    </row>
    <row r="60" spans="1:10" ht="16.5" thickBot="1" x14ac:dyDescent="0.3">
      <c r="A60" s="421"/>
      <c r="B60" s="789"/>
      <c r="C60" s="441"/>
      <c r="D60" s="314" t="s">
        <v>214</v>
      </c>
      <c r="E60" s="315"/>
      <c r="F60" s="315"/>
      <c r="G60" s="315"/>
      <c r="H60" s="898"/>
      <c r="I60" s="898"/>
    </row>
    <row r="61" spans="1:10" ht="16.5" thickBot="1" x14ac:dyDescent="0.3">
      <c r="A61" s="421"/>
      <c r="B61" s="789"/>
      <c r="C61" s="441" t="s">
        <v>2343</v>
      </c>
      <c r="D61" s="429" t="s">
        <v>219</v>
      </c>
      <c r="E61" s="430"/>
      <c r="F61" s="430"/>
      <c r="G61" s="430"/>
      <c r="H61" s="898"/>
      <c r="I61" s="898"/>
    </row>
    <row r="62" spans="1:10" ht="16.5" thickBot="1" x14ac:dyDescent="0.3">
      <c r="A62" s="421"/>
      <c r="B62" s="789"/>
      <c r="C62" s="441" t="s">
        <v>2343</v>
      </c>
      <c r="D62" s="423" t="s">
        <v>220</v>
      </c>
      <c r="E62" s="424"/>
      <c r="F62" s="424"/>
      <c r="G62" s="424"/>
      <c r="H62" s="898"/>
      <c r="I62" s="898"/>
    </row>
    <row r="63" spans="1:10" ht="16.5" thickBot="1" x14ac:dyDescent="0.3">
      <c r="A63" s="421"/>
      <c r="B63" s="789"/>
      <c r="C63" s="441"/>
      <c r="D63" s="314" t="s">
        <v>214</v>
      </c>
      <c r="E63" s="315"/>
      <c r="F63" s="315"/>
      <c r="G63" s="315"/>
      <c r="H63" s="898"/>
      <c r="I63" s="898"/>
    </row>
    <row r="64" spans="1:10" ht="16.5" thickBot="1" x14ac:dyDescent="0.3">
      <c r="A64" s="421"/>
      <c r="B64" s="789"/>
      <c r="C64" s="441" t="s">
        <v>2343</v>
      </c>
      <c r="D64" s="426" t="s">
        <v>221</v>
      </c>
      <c r="E64" s="427"/>
      <c r="F64" s="427"/>
      <c r="G64" s="427"/>
      <c r="H64" s="898"/>
      <c r="I64" s="898"/>
    </row>
    <row r="65" spans="1:9" ht="16.5" thickBot="1" x14ac:dyDescent="0.3">
      <c r="A65" s="421"/>
      <c r="B65" s="789"/>
      <c r="C65" s="441"/>
      <c r="D65" s="314" t="s">
        <v>214</v>
      </c>
      <c r="E65" s="315"/>
      <c r="F65" s="315"/>
      <c r="G65" s="315"/>
      <c r="H65" s="898"/>
      <c r="I65" s="898"/>
    </row>
    <row r="66" spans="1:9" ht="16.5" thickBot="1" x14ac:dyDescent="0.3">
      <c r="A66" s="421"/>
      <c r="B66" s="789"/>
      <c r="C66" s="441" t="s">
        <v>2343</v>
      </c>
      <c r="D66" s="429" t="s">
        <v>222</v>
      </c>
      <c r="E66" s="430"/>
      <c r="F66" s="430"/>
      <c r="G66" s="430"/>
      <c r="H66" s="898"/>
      <c r="I66" s="898"/>
    </row>
    <row r="67" spans="1:9" ht="16.5" thickBot="1" x14ac:dyDescent="0.3">
      <c r="A67" s="421"/>
      <c r="B67" s="790"/>
      <c r="C67" s="790"/>
      <c r="D67" s="790"/>
      <c r="E67" s="790"/>
      <c r="F67" s="790"/>
      <c r="G67" s="790"/>
      <c r="H67" s="790"/>
      <c r="I67" s="786"/>
    </row>
    <row r="68" spans="1:9" ht="16.5" thickBot="1" x14ac:dyDescent="0.3">
      <c r="A68" s="421"/>
      <c r="B68" s="790"/>
      <c r="C68" s="796" t="s">
        <v>223</v>
      </c>
      <c r="D68" s="797"/>
      <c r="E68" s="790"/>
      <c r="F68" s="790"/>
      <c r="G68" s="790"/>
      <c r="H68" s="790"/>
      <c r="I68" s="786"/>
    </row>
    <row r="69" spans="1:9" ht="16.5" thickBot="1" x14ac:dyDescent="0.3">
      <c r="A69" s="421"/>
      <c r="B69" s="789"/>
      <c r="C69" s="441" t="s">
        <v>2343</v>
      </c>
      <c r="D69" s="423" t="s">
        <v>224</v>
      </c>
      <c r="E69" s="424"/>
      <c r="F69" s="424"/>
      <c r="G69" s="425"/>
      <c r="H69" s="898" t="s">
        <v>2345</v>
      </c>
      <c r="I69" s="898"/>
    </row>
    <row r="70" spans="1:9" ht="16.5" thickBot="1" x14ac:dyDescent="0.3">
      <c r="A70" s="421"/>
      <c r="B70" s="789"/>
      <c r="C70" s="441"/>
      <c r="D70" s="314" t="s">
        <v>214</v>
      </c>
      <c r="E70" s="315"/>
      <c r="F70" s="315"/>
      <c r="G70" s="316"/>
      <c r="H70" s="898"/>
      <c r="I70" s="898"/>
    </row>
    <row r="71" spans="1:9" ht="16.5" thickBot="1" x14ac:dyDescent="0.3">
      <c r="A71" s="421"/>
      <c r="B71" s="789"/>
      <c r="C71" s="441" t="s">
        <v>2343</v>
      </c>
      <c r="D71" s="429" t="s">
        <v>225</v>
      </c>
      <c r="E71" s="430"/>
      <c r="F71" s="430"/>
      <c r="G71" s="444"/>
      <c r="H71" s="898"/>
      <c r="I71" s="898"/>
    </row>
    <row r="72" spans="1:9" ht="16.5" thickBot="1" x14ac:dyDescent="0.3">
      <c r="A72" s="421"/>
      <c r="B72" s="790"/>
      <c r="C72" s="790"/>
      <c r="D72" s="790"/>
      <c r="E72" s="790"/>
      <c r="F72" s="790"/>
      <c r="G72" s="790"/>
      <c r="H72" s="790"/>
      <c r="I72" s="786"/>
    </row>
    <row r="73" spans="1:9" ht="16.5" thickBot="1" x14ac:dyDescent="0.3">
      <c r="A73" s="421"/>
      <c r="B73" s="785"/>
      <c r="C73" s="792" t="s">
        <v>226</v>
      </c>
      <c r="D73" s="792"/>
      <c r="E73" s="785"/>
      <c r="F73" s="785"/>
      <c r="G73" s="785"/>
      <c r="H73" s="785"/>
      <c r="I73" s="786"/>
    </row>
    <row r="74" spans="1:9" ht="16.5" thickBot="1" x14ac:dyDescent="0.3">
      <c r="A74" s="421"/>
      <c r="B74" s="791"/>
      <c r="C74" s="441" t="s">
        <v>2343</v>
      </c>
      <c r="D74" s="423" t="s">
        <v>227</v>
      </c>
      <c r="E74" s="424"/>
      <c r="F74" s="424"/>
      <c r="G74" s="425"/>
      <c r="H74" s="899" t="s">
        <v>2345</v>
      </c>
      <c r="I74" s="899"/>
    </row>
    <row r="75" spans="1:9" ht="16.5" thickBot="1" x14ac:dyDescent="0.3">
      <c r="A75" s="421"/>
      <c r="B75" s="791"/>
      <c r="C75" s="441" t="s">
        <v>2343</v>
      </c>
      <c r="D75" s="426" t="s">
        <v>228</v>
      </c>
      <c r="E75" s="427"/>
      <c r="F75" s="427"/>
      <c r="G75" s="428"/>
      <c r="H75" s="899"/>
      <c r="I75" s="899"/>
    </row>
    <row r="76" spans="1:9" ht="16.5" thickBot="1" x14ac:dyDescent="0.3">
      <c r="A76" s="421"/>
      <c r="B76" s="791"/>
      <c r="C76" s="441" t="s">
        <v>2343</v>
      </c>
      <c r="D76" s="426" t="s">
        <v>229</v>
      </c>
      <c r="E76" s="427"/>
      <c r="F76" s="427"/>
      <c r="G76" s="428"/>
      <c r="H76" s="899"/>
      <c r="I76" s="899"/>
    </row>
    <row r="77" spans="1:9" ht="16.5" thickBot="1" x14ac:dyDescent="0.3">
      <c r="A77" s="421"/>
      <c r="B77" s="791"/>
      <c r="C77" s="441" t="s">
        <v>2343</v>
      </c>
      <c r="D77" s="429" t="s">
        <v>230</v>
      </c>
      <c r="E77" s="430"/>
      <c r="F77" s="430"/>
      <c r="G77" s="444"/>
      <c r="H77" s="899"/>
      <c r="I77" s="899"/>
    </row>
    <row r="78" spans="1:9" ht="16.5" thickBot="1" x14ac:dyDescent="0.3">
      <c r="A78" s="421"/>
      <c r="B78" s="785"/>
      <c r="C78" s="785"/>
      <c r="D78" s="785"/>
      <c r="E78" s="785"/>
      <c r="F78" s="785"/>
      <c r="G78" s="785"/>
      <c r="H78" s="785"/>
      <c r="I78" s="786"/>
    </row>
    <row r="79" spans="1:9" ht="16.5" thickBot="1" x14ac:dyDescent="0.3">
      <c r="A79" s="421"/>
      <c r="B79" s="788"/>
      <c r="C79" s="798" t="s">
        <v>231</v>
      </c>
      <c r="D79" s="798"/>
      <c r="E79" s="788"/>
      <c r="F79" s="788"/>
      <c r="G79" s="788"/>
      <c r="H79" s="788"/>
      <c r="I79" s="786"/>
    </row>
    <row r="80" spans="1:9" ht="45" customHeight="1" thickBot="1" x14ac:dyDescent="0.3">
      <c r="A80" s="421"/>
      <c r="B80" s="787"/>
      <c r="C80" s="901" t="s">
        <v>2344</v>
      </c>
      <c r="D80" s="902"/>
      <c r="E80" s="902"/>
      <c r="F80" s="902"/>
      <c r="G80" s="903"/>
      <c r="H80" s="888" t="s">
        <v>2345</v>
      </c>
      <c r="I80" s="888"/>
    </row>
    <row r="81" spans="1:9" x14ac:dyDescent="0.25">
      <c r="A81" s="421"/>
      <c r="B81" s="788"/>
      <c r="C81" s="788"/>
      <c r="D81" s="788"/>
      <c r="E81" s="788"/>
      <c r="F81" s="788"/>
      <c r="G81" s="788"/>
      <c r="H81" s="788"/>
      <c r="I81" s="786"/>
    </row>
    <row r="82" spans="1:9" x14ac:dyDescent="0.25">
      <c r="A82" s="421"/>
      <c r="B82" s="421"/>
      <c r="C82" s="421"/>
      <c r="D82" s="421"/>
      <c r="E82" s="421"/>
      <c r="F82" s="421"/>
      <c r="G82" s="421"/>
      <c r="H82" s="421"/>
      <c r="I82" s="421"/>
    </row>
  </sheetData>
  <sheetProtection formatColumns="0" formatRows="0"/>
  <mergeCells count="39">
    <mergeCell ref="E25:G25"/>
    <mergeCell ref="E22:G22"/>
    <mergeCell ref="E20:G20"/>
    <mergeCell ref="E26:G26"/>
    <mergeCell ref="H80:I80"/>
    <mergeCell ref="C7:G7"/>
    <mergeCell ref="C36:G36"/>
    <mergeCell ref="H42:I47"/>
    <mergeCell ref="H50:I54"/>
    <mergeCell ref="H57:I66"/>
    <mergeCell ref="H69:I71"/>
    <mergeCell ref="H74:I77"/>
    <mergeCell ref="I9:I38"/>
    <mergeCell ref="C80:G80"/>
    <mergeCell ref="C37:G37"/>
    <mergeCell ref="C29:D29"/>
    <mergeCell ref="C35:G35"/>
    <mergeCell ref="E21:G21"/>
    <mergeCell ref="C8:G8"/>
    <mergeCell ref="C18:G18"/>
    <mergeCell ref="E4:G4"/>
    <mergeCell ref="E5:G5"/>
    <mergeCell ref="E6:G6"/>
    <mergeCell ref="B2:D2"/>
    <mergeCell ref="B39:I39"/>
    <mergeCell ref="B1:I1"/>
    <mergeCell ref="E23:G23"/>
    <mergeCell ref="E24:G24"/>
    <mergeCell ref="E19:G19"/>
    <mergeCell ref="E29:G29"/>
    <mergeCell ref="E3:G3"/>
    <mergeCell ref="C34:G34"/>
    <mergeCell ref="E31:G31"/>
    <mergeCell ref="E32:G32"/>
    <mergeCell ref="E33:G33"/>
    <mergeCell ref="E28:G28"/>
    <mergeCell ref="E27:G27"/>
    <mergeCell ref="E30:G30"/>
    <mergeCell ref="C30:D30"/>
  </mergeCells>
  <dataValidations count="2">
    <dataValidation type="whole" allowBlank="1" showInputMessage="1" showErrorMessage="1" sqref="E19">
      <formula1>0</formula1>
      <formula2>10000</formula2>
    </dataValidation>
    <dataValidation type="decimal" allowBlank="1" showInputMessage="1" showErrorMessage="1" sqref="E24:G24">
      <formula1>0.05</formula1>
      <formula2>500000000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Resources'!$A$27:$A$30</xm:f>
          </x14:formula1>
          <xm:sqref>E22</xm:sqref>
        </x14:dataValidation>
        <x14:dataValidation type="list" allowBlank="1" showInputMessage="1" showErrorMessage="1">
          <x14:formula1>
            <xm:f>'Dropdown Resources'!$S$2:$S$17</xm:f>
          </x14:formula1>
          <xm:sqref>E26</xm:sqref>
        </x14:dataValidation>
        <x14:dataValidation type="list" allowBlank="1" showInputMessage="1" showErrorMessage="1">
          <x14:formula1>
            <xm:f>'Dropdown Resources'!$Q$2:$Q$20</xm:f>
          </x14:formula1>
          <xm:sqref>E25</xm:sqref>
        </x14:dataValidation>
        <x14:dataValidation type="list" allowBlank="1" showInputMessage="1" showErrorMessage="1">
          <x14:formula1>
            <xm:f>'Dropdown Resources2'!$A$2:$A$23</xm:f>
          </x14:formula1>
          <xm:sqref>E20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7D31"/>
    <pageSetUpPr fitToPage="1"/>
  </sheetPr>
  <dimension ref="A1:AJ106"/>
  <sheetViews>
    <sheetView zoomScale="55" zoomScaleNormal="55" zoomScalePageLayoutView="55" workbookViewId="0">
      <selection activeCell="U7" sqref="U7"/>
    </sheetView>
  </sheetViews>
  <sheetFormatPr defaultColWidth="8.7109375" defaultRowHeight="15.75" x14ac:dyDescent="0.25"/>
  <cols>
    <col min="1" max="1" width="11.7109375" style="391" customWidth="1"/>
    <col min="2" max="2" width="18" style="391" customWidth="1"/>
    <col min="3" max="3" width="31.7109375" style="391" customWidth="1"/>
    <col min="4" max="4" width="33.7109375" style="391" bestFit="1" customWidth="1"/>
    <col min="5" max="5" width="19.28515625" style="391" customWidth="1"/>
    <col min="6" max="6" width="11.85546875" style="391" bestFit="1" customWidth="1"/>
    <col min="7" max="7" width="18.28515625" style="391" bestFit="1" customWidth="1"/>
    <col min="8" max="8" width="18.140625" style="391" hidden="1" customWidth="1"/>
    <col min="9" max="9" width="17.42578125" style="391" customWidth="1"/>
    <col min="10" max="10" width="14.7109375" style="391" customWidth="1"/>
    <col min="11" max="11" width="16.28515625" style="391" customWidth="1"/>
    <col min="12" max="12" width="16" style="391" bestFit="1" customWidth="1"/>
    <col min="13" max="13" width="11" style="391" customWidth="1"/>
    <col min="14" max="14" width="10.7109375" style="391" customWidth="1"/>
    <col min="15" max="15" width="15.85546875" style="391" customWidth="1"/>
    <col min="16" max="16" width="16.85546875" style="392" customWidth="1"/>
    <col min="17" max="17" width="18.7109375" style="391" customWidth="1"/>
    <col min="18" max="18" width="16.7109375" style="391" bestFit="1" customWidth="1"/>
    <col min="19" max="19" width="16.7109375" style="392" bestFit="1" customWidth="1"/>
    <col min="20" max="20" width="16.85546875" style="392" customWidth="1"/>
    <col min="21" max="21" width="14.140625" style="392" customWidth="1"/>
    <col min="22" max="22" width="16.7109375" style="391" bestFit="1" customWidth="1"/>
    <col min="23" max="23" width="5" style="391" customWidth="1"/>
    <col min="24" max="24" width="5.28515625" style="391" bestFit="1" customWidth="1"/>
    <col min="25" max="25" width="3" style="391" customWidth="1"/>
    <col min="26" max="33" width="3.42578125" style="391" customWidth="1"/>
    <col min="34" max="36" width="3.85546875" style="391" customWidth="1"/>
    <col min="37" max="16384" width="8.7109375" style="391"/>
  </cols>
  <sheetData>
    <row r="1" spans="1:36" s="341" customFormat="1" ht="23.25" x14ac:dyDescent="0.35">
      <c r="B1" s="342" t="s">
        <v>232</v>
      </c>
      <c r="C1" s="343"/>
      <c r="D1" s="343"/>
      <c r="E1" s="343"/>
      <c r="F1" s="343"/>
      <c r="G1" s="343"/>
      <c r="H1" s="343"/>
      <c r="I1" s="343"/>
      <c r="J1" s="344"/>
      <c r="M1" s="344"/>
      <c r="O1" s="344"/>
      <c r="R1" s="345"/>
      <c r="U1" s="344"/>
    </row>
    <row r="2" spans="1:36" s="341" customFormat="1" ht="23.25" x14ac:dyDescent="0.25">
      <c r="B2" s="346" t="s">
        <v>233</v>
      </c>
      <c r="C2" s="347"/>
      <c r="D2" s="347"/>
      <c r="E2" s="347"/>
      <c r="F2" s="347"/>
      <c r="G2" s="347"/>
      <c r="H2" s="347"/>
      <c r="I2" s="347"/>
      <c r="J2" s="348"/>
      <c r="K2" s="349"/>
      <c r="M2" s="344"/>
      <c r="O2" s="344"/>
      <c r="R2" s="345"/>
      <c r="U2" s="344"/>
    </row>
    <row r="3" spans="1:36" s="341" customFormat="1" ht="23.25" x14ac:dyDescent="0.25">
      <c r="B3" s="923" t="s">
        <v>2352</v>
      </c>
      <c r="C3" s="923"/>
      <c r="D3" s="923"/>
      <c r="E3" s="923"/>
      <c r="F3" s="923"/>
      <c r="G3" s="923"/>
      <c r="H3" s="923"/>
      <c r="I3" s="923"/>
      <c r="J3" s="923"/>
      <c r="K3" s="923"/>
      <c r="L3" s="923"/>
      <c r="M3" s="923"/>
      <c r="N3" s="923"/>
      <c r="O3" s="923"/>
      <c r="R3" s="345"/>
      <c r="U3" s="344"/>
    </row>
    <row r="4" spans="1:36" s="341" customFormat="1" ht="16.5" thickBot="1" x14ac:dyDescent="0.3">
      <c r="P4" s="345"/>
      <c r="S4" s="345"/>
      <c r="T4" s="345"/>
      <c r="U4" s="350"/>
    </row>
    <row r="5" spans="1:36" s="351" customFormat="1" ht="24" thickBot="1" x14ac:dyDescent="0.3">
      <c r="B5" s="911" t="s">
        <v>234</v>
      </c>
      <c r="C5" s="912"/>
      <c r="D5" s="912"/>
      <c r="E5" s="913"/>
      <c r="F5" s="911" t="s">
        <v>235</v>
      </c>
      <c r="G5" s="912"/>
      <c r="H5" s="912"/>
      <c r="I5" s="912"/>
      <c r="J5" s="912"/>
      <c r="K5" s="912"/>
      <c r="L5" s="912"/>
      <c r="M5" s="912"/>
      <c r="N5" s="912"/>
      <c r="O5" s="913"/>
      <c r="P5" s="911" t="s">
        <v>236</v>
      </c>
      <c r="Q5" s="912"/>
      <c r="R5" s="912"/>
      <c r="S5" s="912"/>
      <c r="T5" s="912"/>
      <c r="U5" s="913"/>
      <c r="V5" s="775" t="s">
        <v>237</v>
      </c>
    </row>
    <row r="6" spans="1:36" s="352" customFormat="1" ht="147.75" customHeight="1" x14ac:dyDescent="0.25">
      <c r="B6" s="353" t="s">
        <v>238</v>
      </c>
      <c r="C6" s="354" t="s">
        <v>239</v>
      </c>
      <c r="D6" s="355" t="s">
        <v>240</v>
      </c>
      <c r="E6" s="356" t="s">
        <v>241</v>
      </c>
      <c r="F6" s="353" t="s">
        <v>242</v>
      </c>
      <c r="G6" s="357" t="s">
        <v>243</v>
      </c>
      <c r="H6" s="357" t="s">
        <v>244</v>
      </c>
      <c r="I6" s="357" t="s">
        <v>245</v>
      </c>
      <c r="J6" s="358" t="s">
        <v>246</v>
      </c>
      <c r="K6" s="358" t="s">
        <v>247</v>
      </c>
      <c r="L6" s="358" t="s">
        <v>248</v>
      </c>
      <c r="M6" s="357" t="s">
        <v>249</v>
      </c>
      <c r="N6" s="359" t="s">
        <v>250</v>
      </c>
      <c r="O6" s="360" t="s">
        <v>251</v>
      </c>
      <c r="P6" s="353" t="s">
        <v>252</v>
      </c>
      <c r="Q6" s="357" t="s">
        <v>253</v>
      </c>
      <c r="R6" s="358" t="s">
        <v>254</v>
      </c>
      <c r="S6" s="358" t="s">
        <v>255</v>
      </c>
      <c r="T6" s="361" t="s">
        <v>256</v>
      </c>
      <c r="U6" s="362" t="s">
        <v>257</v>
      </c>
      <c r="V6" s="363" t="s">
        <v>258</v>
      </c>
    </row>
    <row r="7" spans="1:36" s="376" customFormat="1" ht="110.25" customHeight="1" x14ac:dyDescent="0.25">
      <c r="A7" s="364" t="s">
        <v>259</v>
      </c>
      <c r="B7" s="365" t="s">
        <v>260</v>
      </c>
      <c r="C7" s="366" t="s">
        <v>261</v>
      </c>
      <c r="D7" s="367" t="s">
        <v>262</v>
      </c>
      <c r="E7" s="368" t="s">
        <v>263</v>
      </c>
      <c r="F7" s="365" t="s">
        <v>264</v>
      </c>
      <c r="G7" s="369" t="s">
        <v>265</v>
      </c>
      <c r="H7" s="369"/>
      <c r="I7" s="370" t="s">
        <v>266</v>
      </c>
      <c r="J7" s="371" t="s">
        <v>267</v>
      </c>
      <c r="K7" s="371" t="s">
        <v>267</v>
      </c>
      <c r="L7" s="371" t="s">
        <v>268</v>
      </c>
      <c r="M7" s="370" t="s">
        <v>269</v>
      </c>
      <c r="N7" s="370" t="s">
        <v>269</v>
      </c>
      <c r="O7" s="372" t="s">
        <v>2353</v>
      </c>
      <c r="P7" s="365" t="s">
        <v>270</v>
      </c>
      <c r="Q7" s="370" t="s">
        <v>271</v>
      </c>
      <c r="R7" s="373" t="s">
        <v>272</v>
      </c>
      <c r="S7" s="373" t="s">
        <v>272</v>
      </c>
      <c r="T7" s="370" t="s">
        <v>273</v>
      </c>
      <c r="U7" s="374" t="s">
        <v>274</v>
      </c>
      <c r="V7" s="375" t="s">
        <v>275</v>
      </c>
      <c r="X7" s="917" t="s">
        <v>276</v>
      </c>
      <c r="Y7" s="917"/>
      <c r="Z7" s="917"/>
      <c r="AA7" s="917"/>
      <c r="AB7" s="917"/>
      <c r="AC7" s="917"/>
      <c r="AD7" s="917"/>
      <c r="AE7" s="917"/>
      <c r="AF7" s="917"/>
      <c r="AG7" s="917"/>
      <c r="AH7" s="917"/>
      <c r="AI7" s="917"/>
      <c r="AJ7" s="917"/>
    </row>
    <row r="8" spans="1:36" s="377" customFormat="1" ht="36" customHeight="1" x14ac:dyDescent="0.25">
      <c r="A8" s="522" t="s">
        <v>277</v>
      </c>
      <c r="B8" s="508" t="s">
        <v>278</v>
      </c>
      <c r="C8" s="509" t="s">
        <v>279</v>
      </c>
      <c r="D8" s="510">
        <v>1</v>
      </c>
      <c r="E8" s="511" t="s">
        <v>280</v>
      </c>
      <c r="F8" s="512">
        <v>30</v>
      </c>
      <c r="G8" s="513">
        <v>5</v>
      </c>
      <c r="H8" s="513"/>
      <c r="I8" s="513" t="s">
        <v>281</v>
      </c>
      <c r="J8" s="514">
        <v>430</v>
      </c>
      <c r="K8" s="515">
        <v>0.9</v>
      </c>
      <c r="L8" s="514" t="s">
        <v>282</v>
      </c>
      <c r="M8" s="516">
        <v>1.9</v>
      </c>
      <c r="N8" s="517">
        <v>2.1</v>
      </c>
      <c r="O8" s="518">
        <v>8.4</v>
      </c>
      <c r="P8" s="512" t="s">
        <v>283</v>
      </c>
      <c r="Q8" s="513" t="s">
        <v>284</v>
      </c>
      <c r="R8" s="514" t="s">
        <v>285</v>
      </c>
      <c r="S8" s="514" t="s">
        <v>286</v>
      </c>
      <c r="T8" s="519">
        <v>40</v>
      </c>
      <c r="U8" s="520" t="s">
        <v>287</v>
      </c>
      <c r="V8" s="521" t="s">
        <v>288</v>
      </c>
    </row>
    <row r="9" spans="1:36" s="378" customFormat="1" ht="21.75" customHeight="1" x14ac:dyDescent="0.25">
      <c r="B9" s="490"/>
      <c r="C9" s="921" t="s">
        <v>289</v>
      </c>
      <c r="D9" s="491"/>
      <c r="E9" s="491"/>
      <c r="F9" s="492"/>
      <c r="G9" s="492"/>
      <c r="H9" s="492"/>
      <c r="I9" s="492"/>
      <c r="J9" s="492"/>
      <c r="K9" s="492"/>
      <c r="L9" s="492"/>
      <c r="M9" s="491"/>
      <c r="N9" s="492"/>
      <c r="O9" s="492"/>
      <c r="P9" s="491"/>
      <c r="Q9" s="491"/>
      <c r="R9" s="492"/>
      <c r="S9" s="492"/>
      <c r="T9" s="492"/>
      <c r="U9" s="491"/>
      <c r="V9" s="493"/>
      <c r="X9" s="916" t="s">
        <v>290</v>
      </c>
      <c r="Y9" s="916"/>
      <c r="Z9" s="916"/>
      <c r="AA9" s="916"/>
      <c r="AB9" s="916"/>
      <c r="AC9" s="916"/>
      <c r="AD9" s="916"/>
      <c r="AE9" s="916"/>
      <c r="AF9" s="916"/>
      <c r="AG9" s="916"/>
      <c r="AH9" s="916"/>
      <c r="AI9" s="916"/>
      <c r="AJ9" s="916"/>
    </row>
    <row r="10" spans="1:36" s="378" customFormat="1" ht="74.25" customHeight="1" x14ac:dyDescent="0.25">
      <c r="B10" s="494"/>
      <c r="C10" s="922"/>
      <c r="D10" s="379"/>
      <c r="E10" s="379"/>
      <c r="M10" s="379"/>
      <c r="P10" s="379"/>
      <c r="Q10" s="379"/>
      <c r="U10" s="379"/>
      <c r="V10" s="495"/>
      <c r="X10" s="914" t="s">
        <v>291</v>
      </c>
      <c r="Y10" s="914"/>
      <c r="Z10" s="914"/>
      <c r="AA10" s="914"/>
      <c r="AB10" s="914"/>
      <c r="AC10" s="914"/>
      <c r="AD10" s="914"/>
      <c r="AE10" s="914"/>
      <c r="AF10" s="914"/>
      <c r="AG10" s="914"/>
      <c r="AH10" s="914"/>
      <c r="AI10" s="914"/>
      <c r="AJ10" s="914"/>
    </row>
    <row r="11" spans="1:36" s="380" customFormat="1" x14ac:dyDescent="0.25">
      <c r="B11" s="496" t="s">
        <v>292</v>
      </c>
      <c r="C11" s="381"/>
      <c r="D11" s="382" t="s">
        <v>293</v>
      </c>
      <c r="E11" s="383" t="s">
        <v>280</v>
      </c>
      <c r="F11" s="381"/>
      <c r="G11" s="384"/>
      <c r="H11" s="384" t="str">
        <f t="shared" ref="H11:H58" si="0">IF(ISBLANK(F11),"",IF(ISBLANK(G11),"",(F11*G11)))</f>
        <v/>
      </c>
      <c r="I11" s="381"/>
      <c r="J11" s="384"/>
      <c r="K11" s="384"/>
      <c r="L11" s="384" t="s">
        <v>185</v>
      </c>
      <c r="M11" s="384"/>
      <c r="N11" s="385"/>
      <c r="O11" s="381"/>
      <c r="P11" s="381"/>
      <c r="Q11" s="386"/>
      <c r="R11" s="381"/>
      <c r="S11" s="381"/>
      <c r="T11" s="381"/>
      <c r="U11" s="381"/>
      <c r="V11" s="497"/>
      <c r="X11" s="319"/>
      <c r="Y11" s="461">
        <v>1</v>
      </c>
      <c r="Z11" s="461">
        <v>2</v>
      </c>
      <c r="AA11" s="461">
        <v>3</v>
      </c>
      <c r="AB11" s="461">
        <v>4</v>
      </c>
      <c r="AC11" s="461">
        <v>5</v>
      </c>
      <c r="AD11" s="461">
        <v>6</v>
      </c>
      <c r="AE11" s="461">
        <v>7</v>
      </c>
      <c r="AF11" s="461">
        <v>8</v>
      </c>
      <c r="AG11" s="461">
        <v>9</v>
      </c>
      <c r="AH11" s="461">
        <v>10</v>
      </c>
      <c r="AI11" s="461">
        <v>11</v>
      </c>
      <c r="AJ11" s="461">
        <v>12</v>
      </c>
    </row>
    <row r="12" spans="1:36" s="380" customFormat="1" x14ac:dyDescent="0.25">
      <c r="B12" s="496" t="s">
        <v>294</v>
      </c>
      <c r="C12" s="381"/>
      <c r="D12" s="382" t="s">
        <v>293</v>
      </c>
      <c r="E12" s="383" t="s">
        <v>295</v>
      </c>
      <c r="F12" s="381"/>
      <c r="G12" s="384"/>
      <c r="H12" s="384" t="str">
        <f t="shared" si="0"/>
        <v/>
      </c>
      <c r="I12" s="381"/>
      <c r="J12" s="384"/>
      <c r="K12" s="384"/>
      <c r="L12" s="384" t="s">
        <v>185</v>
      </c>
      <c r="M12" s="387"/>
      <c r="N12" s="385"/>
      <c r="O12" s="381"/>
      <c r="P12" s="381"/>
      <c r="Q12" s="386"/>
      <c r="R12" s="381"/>
      <c r="S12" s="381"/>
      <c r="T12" s="381"/>
      <c r="U12" s="381"/>
      <c r="V12" s="497"/>
      <c r="X12" s="462" t="s">
        <v>296</v>
      </c>
      <c r="Y12" s="320">
        <v>1</v>
      </c>
      <c r="Z12" s="321">
        <v>9</v>
      </c>
      <c r="AA12" s="335">
        <v>17</v>
      </c>
      <c r="AB12" s="335">
        <v>25</v>
      </c>
      <c r="AC12" s="323">
        <v>33</v>
      </c>
      <c r="AD12" s="323">
        <v>41</v>
      </c>
      <c r="AE12" s="322">
        <v>49</v>
      </c>
      <c r="AF12" s="322">
        <v>57</v>
      </c>
      <c r="AG12" s="332">
        <v>65</v>
      </c>
      <c r="AH12" s="332">
        <v>73</v>
      </c>
      <c r="AI12" s="338">
        <v>81</v>
      </c>
      <c r="AJ12" s="918" t="s">
        <v>297</v>
      </c>
    </row>
    <row r="13" spans="1:36" s="380" customFormat="1" x14ac:dyDescent="0.25">
      <c r="B13" s="496" t="s">
        <v>298</v>
      </c>
      <c r="C13" s="381"/>
      <c r="D13" s="382" t="s">
        <v>293</v>
      </c>
      <c r="E13" s="383" t="s">
        <v>299</v>
      </c>
      <c r="F13" s="381"/>
      <c r="G13" s="384"/>
      <c r="H13" s="384" t="str">
        <f t="shared" si="0"/>
        <v/>
      </c>
      <c r="I13" s="381"/>
      <c r="J13" s="384"/>
      <c r="K13" s="384"/>
      <c r="L13" s="384" t="s">
        <v>185</v>
      </c>
      <c r="M13" s="387"/>
      <c r="N13" s="385"/>
      <c r="O13" s="381"/>
      <c r="P13" s="381"/>
      <c r="Q13" s="386"/>
      <c r="R13" s="381"/>
      <c r="S13" s="381"/>
      <c r="T13" s="381"/>
      <c r="U13" s="381"/>
      <c r="V13" s="497"/>
      <c r="X13" s="462" t="s">
        <v>300</v>
      </c>
      <c r="Y13" s="324">
        <v>2</v>
      </c>
      <c r="Z13" s="325">
        <v>10</v>
      </c>
      <c r="AA13" s="336">
        <v>18</v>
      </c>
      <c r="AB13" s="336">
        <v>26</v>
      </c>
      <c r="AC13" s="327">
        <v>34</v>
      </c>
      <c r="AD13" s="327">
        <v>42</v>
      </c>
      <c r="AE13" s="326">
        <v>50</v>
      </c>
      <c r="AF13" s="326">
        <v>58</v>
      </c>
      <c r="AG13" s="333">
        <v>66</v>
      </c>
      <c r="AH13" s="333">
        <v>74</v>
      </c>
      <c r="AI13" s="339">
        <v>82</v>
      </c>
      <c r="AJ13" s="919"/>
    </row>
    <row r="14" spans="1:36" s="380" customFormat="1" x14ac:dyDescent="0.25">
      <c r="B14" s="496" t="s">
        <v>301</v>
      </c>
      <c r="C14" s="381"/>
      <c r="D14" s="382" t="s">
        <v>293</v>
      </c>
      <c r="E14" s="383" t="s">
        <v>302</v>
      </c>
      <c r="F14" s="381"/>
      <c r="G14" s="384"/>
      <c r="H14" s="384" t="str">
        <f t="shared" si="0"/>
        <v/>
      </c>
      <c r="I14" s="381"/>
      <c r="J14" s="384"/>
      <c r="K14" s="384"/>
      <c r="L14" s="384" t="s">
        <v>185</v>
      </c>
      <c r="M14" s="387"/>
      <c r="N14" s="385"/>
      <c r="O14" s="381"/>
      <c r="P14" s="381"/>
      <c r="Q14" s="386"/>
      <c r="R14" s="381"/>
      <c r="S14" s="381"/>
      <c r="T14" s="381"/>
      <c r="U14" s="381"/>
      <c r="V14" s="497"/>
      <c r="X14" s="462" t="s">
        <v>303</v>
      </c>
      <c r="Y14" s="324">
        <v>3</v>
      </c>
      <c r="Z14" s="325">
        <v>11</v>
      </c>
      <c r="AA14" s="336">
        <v>19</v>
      </c>
      <c r="AB14" s="336">
        <v>27</v>
      </c>
      <c r="AC14" s="327">
        <v>35</v>
      </c>
      <c r="AD14" s="327">
        <v>43</v>
      </c>
      <c r="AE14" s="326">
        <v>51</v>
      </c>
      <c r="AF14" s="326">
        <v>59</v>
      </c>
      <c r="AG14" s="333">
        <v>67</v>
      </c>
      <c r="AH14" s="333">
        <v>75</v>
      </c>
      <c r="AI14" s="339">
        <v>83</v>
      </c>
      <c r="AJ14" s="919"/>
    </row>
    <row r="15" spans="1:36" s="380" customFormat="1" x14ac:dyDescent="0.25">
      <c r="B15" s="496" t="s">
        <v>304</v>
      </c>
      <c r="C15" s="381"/>
      <c r="D15" s="382" t="s">
        <v>293</v>
      </c>
      <c r="E15" s="383" t="s">
        <v>305</v>
      </c>
      <c r="F15" s="381"/>
      <c r="G15" s="384"/>
      <c r="H15" s="384" t="str">
        <f t="shared" si="0"/>
        <v/>
      </c>
      <c r="I15" s="381"/>
      <c r="J15" s="384"/>
      <c r="K15" s="384"/>
      <c r="L15" s="384" t="s">
        <v>185</v>
      </c>
      <c r="M15" s="387"/>
      <c r="N15" s="385"/>
      <c r="O15" s="381"/>
      <c r="P15" s="381"/>
      <c r="Q15" s="386"/>
      <c r="R15" s="381"/>
      <c r="S15" s="381"/>
      <c r="T15" s="381"/>
      <c r="U15" s="381"/>
      <c r="V15" s="497"/>
      <c r="X15" s="462" t="s">
        <v>306</v>
      </c>
      <c r="Y15" s="324">
        <v>4</v>
      </c>
      <c r="Z15" s="325">
        <v>12</v>
      </c>
      <c r="AA15" s="336">
        <v>20</v>
      </c>
      <c r="AB15" s="336">
        <v>28</v>
      </c>
      <c r="AC15" s="327">
        <v>36</v>
      </c>
      <c r="AD15" s="327">
        <v>44</v>
      </c>
      <c r="AE15" s="326">
        <v>52</v>
      </c>
      <c r="AF15" s="326">
        <v>60</v>
      </c>
      <c r="AG15" s="333">
        <v>68</v>
      </c>
      <c r="AH15" s="333">
        <v>76</v>
      </c>
      <c r="AI15" s="339">
        <v>84</v>
      </c>
      <c r="AJ15" s="919"/>
    </row>
    <row r="16" spans="1:36" s="380" customFormat="1" x14ac:dyDescent="0.25">
      <c r="B16" s="496" t="s">
        <v>307</v>
      </c>
      <c r="C16" s="381"/>
      <c r="D16" s="382" t="s">
        <v>293</v>
      </c>
      <c r="E16" s="383" t="s">
        <v>308</v>
      </c>
      <c r="F16" s="381"/>
      <c r="G16" s="384"/>
      <c r="H16" s="384" t="str">
        <f t="shared" si="0"/>
        <v/>
      </c>
      <c r="I16" s="381"/>
      <c r="J16" s="384"/>
      <c r="K16" s="384"/>
      <c r="L16" s="384" t="s">
        <v>185</v>
      </c>
      <c r="M16" s="387"/>
      <c r="N16" s="385"/>
      <c r="O16" s="381"/>
      <c r="P16" s="381"/>
      <c r="Q16" s="386"/>
      <c r="R16" s="381"/>
      <c r="S16" s="381"/>
      <c r="T16" s="381"/>
      <c r="U16" s="381"/>
      <c r="V16" s="497"/>
      <c r="X16" s="462" t="s">
        <v>309</v>
      </c>
      <c r="Y16" s="324">
        <v>5</v>
      </c>
      <c r="Z16" s="325">
        <v>13</v>
      </c>
      <c r="AA16" s="336">
        <v>21</v>
      </c>
      <c r="AB16" s="336">
        <v>29</v>
      </c>
      <c r="AC16" s="327">
        <v>37</v>
      </c>
      <c r="AD16" s="327">
        <v>45</v>
      </c>
      <c r="AE16" s="326">
        <v>53</v>
      </c>
      <c r="AF16" s="326">
        <v>61</v>
      </c>
      <c r="AG16" s="333">
        <v>69</v>
      </c>
      <c r="AH16" s="333">
        <v>77</v>
      </c>
      <c r="AI16" s="339">
        <v>85</v>
      </c>
      <c r="AJ16" s="919"/>
    </row>
    <row r="17" spans="2:36" s="380" customFormat="1" x14ac:dyDescent="0.25">
      <c r="B17" s="496" t="s">
        <v>310</v>
      </c>
      <c r="C17" s="381"/>
      <c r="D17" s="382" t="s">
        <v>293</v>
      </c>
      <c r="E17" s="383" t="s">
        <v>311</v>
      </c>
      <c r="F17" s="381"/>
      <c r="G17" s="384"/>
      <c r="H17" s="384" t="str">
        <f t="shared" si="0"/>
        <v/>
      </c>
      <c r="I17" s="381"/>
      <c r="J17" s="384"/>
      <c r="K17" s="384"/>
      <c r="L17" s="384" t="s">
        <v>185</v>
      </c>
      <c r="M17" s="387"/>
      <c r="N17" s="385"/>
      <c r="O17" s="381"/>
      <c r="P17" s="381"/>
      <c r="Q17" s="386"/>
      <c r="R17" s="381"/>
      <c r="S17" s="381"/>
      <c r="T17" s="381"/>
      <c r="U17" s="381"/>
      <c r="V17" s="497"/>
      <c r="X17" s="462" t="s">
        <v>312</v>
      </c>
      <c r="Y17" s="324">
        <v>6</v>
      </c>
      <c r="Z17" s="325">
        <v>14</v>
      </c>
      <c r="AA17" s="336">
        <v>22</v>
      </c>
      <c r="AB17" s="336">
        <v>30</v>
      </c>
      <c r="AC17" s="327">
        <v>38</v>
      </c>
      <c r="AD17" s="327">
        <v>46</v>
      </c>
      <c r="AE17" s="326">
        <v>54</v>
      </c>
      <c r="AF17" s="326">
        <v>62</v>
      </c>
      <c r="AG17" s="333">
        <v>70</v>
      </c>
      <c r="AH17" s="333">
        <v>78</v>
      </c>
      <c r="AI17" s="339">
        <v>86</v>
      </c>
      <c r="AJ17" s="919"/>
    </row>
    <row r="18" spans="2:36" s="380" customFormat="1" x14ac:dyDescent="0.25">
      <c r="B18" s="496" t="s">
        <v>313</v>
      </c>
      <c r="C18" s="381"/>
      <c r="D18" s="382" t="s">
        <v>293</v>
      </c>
      <c r="E18" s="383" t="s">
        <v>314</v>
      </c>
      <c r="F18" s="381"/>
      <c r="G18" s="384"/>
      <c r="H18" s="384" t="str">
        <f t="shared" si="0"/>
        <v/>
      </c>
      <c r="I18" s="381"/>
      <c r="J18" s="384"/>
      <c r="K18" s="384"/>
      <c r="L18" s="384" t="s">
        <v>185</v>
      </c>
      <c r="M18" s="387"/>
      <c r="N18" s="385"/>
      <c r="O18" s="381"/>
      <c r="P18" s="381"/>
      <c r="Q18" s="386"/>
      <c r="R18" s="381"/>
      <c r="S18" s="381"/>
      <c r="T18" s="381"/>
      <c r="U18" s="381"/>
      <c r="V18" s="497"/>
      <c r="X18" s="462" t="s">
        <v>315</v>
      </c>
      <c r="Y18" s="324">
        <v>7</v>
      </c>
      <c r="Z18" s="325">
        <v>15</v>
      </c>
      <c r="AA18" s="336">
        <v>23</v>
      </c>
      <c r="AB18" s="336">
        <v>31</v>
      </c>
      <c r="AC18" s="327">
        <v>39</v>
      </c>
      <c r="AD18" s="327">
        <v>47</v>
      </c>
      <c r="AE18" s="326">
        <v>55</v>
      </c>
      <c r="AF18" s="326">
        <v>63</v>
      </c>
      <c r="AG18" s="333">
        <v>71</v>
      </c>
      <c r="AH18" s="333">
        <v>79</v>
      </c>
      <c r="AI18" s="339">
        <v>87</v>
      </c>
      <c r="AJ18" s="919"/>
    </row>
    <row r="19" spans="2:36" s="380" customFormat="1" x14ac:dyDescent="0.25">
      <c r="B19" s="496" t="s">
        <v>316</v>
      </c>
      <c r="C19" s="381"/>
      <c r="D19" s="382" t="s">
        <v>317</v>
      </c>
      <c r="E19" s="383" t="s">
        <v>318</v>
      </c>
      <c r="F19" s="381"/>
      <c r="G19" s="384"/>
      <c r="H19" s="384" t="str">
        <f t="shared" si="0"/>
        <v/>
      </c>
      <c r="I19" s="381"/>
      <c r="J19" s="384"/>
      <c r="K19" s="384"/>
      <c r="L19" s="384" t="s">
        <v>185</v>
      </c>
      <c r="M19" s="387"/>
      <c r="N19" s="385"/>
      <c r="O19" s="381"/>
      <c r="P19" s="381"/>
      <c r="Q19" s="386"/>
      <c r="R19" s="381"/>
      <c r="S19" s="381"/>
      <c r="T19" s="381"/>
      <c r="U19" s="381"/>
      <c r="V19" s="497"/>
      <c r="X19" s="462" t="s">
        <v>319</v>
      </c>
      <c r="Y19" s="328">
        <v>8</v>
      </c>
      <c r="Z19" s="329">
        <v>16</v>
      </c>
      <c r="AA19" s="337">
        <v>24</v>
      </c>
      <c r="AB19" s="337">
        <v>32</v>
      </c>
      <c r="AC19" s="331">
        <v>40</v>
      </c>
      <c r="AD19" s="331">
        <v>48</v>
      </c>
      <c r="AE19" s="330">
        <v>56</v>
      </c>
      <c r="AF19" s="330">
        <v>64</v>
      </c>
      <c r="AG19" s="334">
        <v>72</v>
      </c>
      <c r="AH19" s="334">
        <v>80</v>
      </c>
      <c r="AI19" s="340">
        <v>88</v>
      </c>
      <c r="AJ19" s="920"/>
    </row>
    <row r="20" spans="2:36" s="380" customFormat="1" x14ac:dyDescent="0.25">
      <c r="B20" s="496" t="s">
        <v>320</v>
      </c>
      <c r="C20" s="381"/>
      <c r="D20" s="382" t="s">
        <v>317</v>
      </c>
      <c r="E20" s="383" t="s">
        <v>321</v>
      </c>
      <c r="F20" s="381"/>
      <c r="G20" s="384"/>
      <c r="H20" s="384" t="str">
        <f t="shared" si="0"/>
        <v/>
      </c>
      <c r="I20" s="381"/>
      <c r="J20" s="384"/>
      <c r="K20" s="384"/>
      <c r="L20" s="384" t="s">
        <v>185</v>
      </c>
      <c r="M20" s="387"/>
      <c r="N20" s="385"/>
      <c r="O20" s="381"/>
      <c r="P20" s="381"/>
      <c r="Q20" s="386"/>
      <c r="R20" s="381"/>
      <c r="S20" s="381"/>
      <c r="T20" s="381"/>
      <c r="U20" s="381"/>
      <c r="V20" s="497"/>
    </row>
    <row r="21" spans="2:36" s="380" customFormat="1" x14ac:dyDescent="0.25">
      <c r="B21" s="496" t="s">
        <v>322</v>
      </c>
      <c r="C21" s="381"/>
      <c r="D21" s="382" t="s">
        <v>317</v>
      </c>
      <c r="E21" s="383" t="s">
        <v>323</v>
      </c>
      <c r="F21" s="381"/>
      <c r="G21" s="384"/>
      <c r="H21" s="384" t="str">
        <f t="shared" si="0"/>
        <v/>
      </c>
      <c r="I21" s="381"/>
      <c r="J21" s="384"/>
      <c r="K21" s="384"/>
      <c r="L21" s="384" t="s">
        <v>185</v>
      </c>
      <c r="M21" s="387"/>
      <c r="N21" s="385"/>
      <c r="O21" s="381"/>
      <c r="P21" s="381"/>
      <c r="Q21" s="386"/>
      <c r="R21" s="381"/>
      <c r="S21" s="381"/>
      <c r="T21" s="381"/>
      <c r="U21" s="381"/>
      <c r="V21" s="497"/>
    </row>
    <row r="22" spans="2:36" s="380" customFormat="1" x14ac:dyDescent="0.25">
      <c r="B22" s="496" t="s">
        <v>324</v>
      </c>
      <c r="C22" s="381"/>
      <c r="D22" s="382" t="s">
        <v>317</v>
      </c>
      <c r="E22" s="383" t="s">
        <v>325</v>
      </c>
      <c r="F22" s="381"/>
      <c r="G22" s="384"/>
      <c r="H22" s="384" t="str">
        <f t="shared" si="0"/>
        <v/>
      </c>
      <c r="I22" s="381"/>
      <c r="J22" s="384"/>
      <c r="K22" s="384"/>
      <c r="L22" s="384" t="s">
        <v>185</v>
      </c>
      <c r="M22" s="387"/>
      <c r="N22" s="385"/>
      <c r="O22" s="381"/>
      <c r="P22" s="381"/>
      <c r="Q22" s="386"/>
      <c r="R22" s="381"/>
      <c r="S22" s="381"/>
      <c r="T22" s="381"/>
      <c r="U22" s="381"/>
      <c r="V22" s="497"/>
      <c r="X22" s="915" t="s">
        <v>326</v>
      </c>
      <c r="Y22" s="915"/>
      <c r="Z22" s="915"/>
      <c r="AA22" s="915"/>
      <c r="AB22" s="915"/>
      <c r="AC22" s="915"/>
      <c r="AD22" s="915"/>
      <c r="AE22" s="915"/>
      <c r="AF22" s="915"/>
      <c r="AG22" s="915"/>
      <c r="AH22" s="915"/>
      <c r="AI22" s="915"/>
      <c r="AJ22" s="915"/>
    </row>
    <row r="23" spans="2:36" s="380" customFormat="1" x14ac:dyDescent="0.25">
      <c r="B23" s="496" t="s">
        <v>327</v>
      </c>
      <c r="C23" s="381"/>
      <c r="D23" s="382" t="s">
        <v>317</v>
      </c>
      <c r="E23" s="383" t="s">
        <v>328</v>
      </c>
      <c r="F23" s="381"/>
      <c r="G23" s="384"/>
      <c r="H23" s="384" t="str">
        <f t="shared" si="0"/>
        <v/>
      </c>
      <c r="I23" s="381"/>
      <c r="J23" s="384"/>
      <c r="K23" s="384"/>
      <c r="L23" s="384" t="s">
        <v>185</v>
      </c>
      <c r="M23" s="387"/>
      <c r="N23" s="385"/>
      <c r="O23" s="381"/>
      <c r="P23" s="381"/>
      <c r="Q23" s="386"/>
      <c r="R23" s="381"/>
      <c r="S23" s="381"/>
      <c r="T23" s="381"/>
      <c r="U23" s="381"/>
      <c r="V23" s="497"/>
      <c r="X23" s="914" t="s">
        <v>329</v>
      </c>
      <c r="Y23" s="914"/>
      <c r="Z23" s="914"/>
      <c r="AA23" s="914"/>
      <c r="AB23" s="914"/>
      <c r="AC23" s="914"/>
      <c r="AD23" s="914"/>
      <c r="AE23" s="914"/>
      <c r="AF23" s="914"/>
      <c r="AG23" s="914"/>
      <c r="AH23" s="914"/>
      <c r="AI23" s="914"/>
      <c r="AJ23" s="914"/>
    </row>
    <row r="24" spans="2:36" s="380" customFormat="1" x14ac:dyDescent="0.25">
      <c r="B24" s="496" t="s">
        <v>330</v>
      </c>
      <c r="C24" s="381"/>
      <c r="D24" s="382" t="s">
        <v>317</v>
      </c>
      <c r="E24" s="388" t="s">
        <v>331</v>
      </c>
      <c r="F24" s="381"/>
      <c r="G24" s="384"/>
      <c r="H24" s="384" t="str">
        <f t="shared" si="0"/>
        <v/>
      </c>
      <c r="I24" s="381"/>
      <c r="J24" s="384"/>
      <c r="K24" s="384"/>
      <c r="L24" s="384" t="s">
        <v>185</v>
      </c>
      <c r="M24" s="387"/>
      <c r="N24" s="385"/>
      <c r="O24" s="381"/>
      <c r="P24" s="381"/>
      <c r="Q24" s="386"/>
      <c r="R24" s="381"/>
      <c r="S24" s="381"/>
      <c r="T24" s="381"/>
      <c r="U24" s="381"/>
      <c r="V24" s="497"/>
      <c r="X24" s="463"/>
      <c r="Y24" s="461">
        <v>1</v>
      </c>
      <c r="Z24" s="461">
        <v>2</v>
      </c>
      <c r="AA24" s="461">
        <v>3</v>
      </c>
      <c r="AB24" s="461">
        <v>4</v>
      </c>
      <c r="AC24" s="461">
        <v>5</v>
      </c>
      <c r="AD24" s="461">
        <v>6</v>
      </c>
      <c r="AE24" s="461">
        <v>7</v>
      </c>
      <c r="AF24" s="461">
        <v>8</v>
      </c>
      <c r="AG24" s="461">
        <v>9</v>
      </c>
      <c r="AH24" s="461">
        <v>10</v>
      </c>
      <c r="AI24" s="461">
        <v>11</v>
      </c>
      <c r="AJ24" s="464">
        <v>12</v>
      </c>
    </row>
    <row r="25" spans="2:36" s="380" customFormat="1" x14ac:dyDescent="0.25">
      <c r="B25" s="496" t="s">
        <v>332</v>
      </c>
      <c r="C25" s="381"/>
      <c r="D25" s="382" t="s">
        <v>317</v>
      </c>
      <c r="E25" s="388" t="s">
        <v>333</v>
      </c>
      <c r="F25" s="381"/>
      <c r="G25" s="384"/>
      <c r="H25" s="384" t="str">
        <f t="shared" si="0"/>
        <v/>
      </c>
      <c r="I25" s="381"/>
      <c r="J25" s="384"/>
      <c r="K25" s="384"/>
      <c r="L25" s="384" t="s">
        <v>185</v>
      </c>
      <c r="M25" s="387"/>
      <c r="N25" s="385"/>
      <c r="O25" s="381"/>
      <c r="P25" s="381"/>
      <c r="Q25" s="386"/>
      <c r="R25" s="381"/>
      <c r="S25" s="381"/>
      <c r="T25" s="381"/>
      <c r="U25" s="381"/>
      <c r="V25" s="497"/>
      <c r="X25" s="462" t="s">
        <v>296</v>
      </c>
      <c r="Y25" s="408">
        <v>1</v>
      </c>
      <c r="Z25" s="409">
        <v>2</v>
      </c>
      <c r="AA25" s="409">
        <v>3</v>
      </c>
      <c r="AB25" s="409">
        <v>4</v>
      </c>
      <c r="AC25" s="409">
        <v>5</v>
      </c>
      <c r="AD25" s="409">
        <v>6</v>
      </c>
      <c r="AE25" s="409">
        <v>7</v>
      </c>
      <c r="AF25" s="409">
        <v>8</v>
      </c>
      <c r="AG25" s="409">
        <v>9</v>
      </c>
      <c r="AH25" s="409">
        <v>10</v>
      </c>
      <c r="AI25" s="409">
        <v>11</v>
      </c>
      <c r="AJ25" s="414">
        <v>12</v>
      </c>
    </row>
    <row r="26" spans="2:36" s="380" customFormat="1" x14ac:dyDescent="0.25">
      <c r="B26" s="496" t="s">
        <v>334</v>
      </c>
      <c r="C26" s="381"/>
      <c r="D26" s="382" t="s">
        <v>317</v>
      </c>
      <c r="E26" s="388" t="s">
        <v>335</v>
      </c>
      <c r="F26" s="381"/>
      <c r="G26" s="384"/>
      <c r="H26" s="384" t="str">
        <f t="shared" si="0"/>
        <v/>
      </c>
      <c r="I26" s="381"/>
      <c r="J26" s="384"/>
      <c r="K26" s="384"/>
      <c r="L26" s="384" t="s">
        <v>185</v>
      </c>
      <c r="M26" s="387"/>
      <c r="N26" s="385"/>
      <c r="O26" s="381"/>
      <c r="P26" s="381"/>
      <c r="Q26" s="386"/>
      <c r="R26" s="381"/>
      <c r="S26" s="381"/>
      <c r="T26" s="381"/>
      <c r="U26" s="381"/>
      <c r="V26" s="497"/>
      <c r="X26" s="462" t="s">
        <v>300</v>
      </c>
      <c r="Y26" s="410">
        <v>13</v>
      </c>
      <c r="Z26" s="411">
        <v>14</v>
      </c>
      <c r="AA26" s="411">
        <v>15</v>
      </c>
      <c r="AB26" s="411">
        <v>16</v>
      </c>
      <c r="AC26" s="411">
        <v>17</v>
      </c>
      <c r="AD26" s="411">
        <v>18</v>
      </c>
      <c r="AE26" s="411">
        <v>19</v>
      </c>
      <c r="AF26" s="411">
        <v>20</v>
      </c>
      <c r="AG26" s="411">
        <v>21</v>
      </c>
      <c r="AH26" s="411">
        <v>22</v>
      </c>
      <c r="AI26" s="411">
        <v>23</v>
      </c>
      <c r="AJ26" s="415">
        <v>24</v>
      </c>
    </row>
    <row r="27" spans="2:36" s="380" customFormat="1" x14ac:dyDescent="0.25">
      <c r="B27" s="496" t="s">
        <v>336</v>
      </c>
      <c r="C27" s="389"/>
      <c r="D27" s="382" t="s">
        <v>337</v>
      </c>
      <c r="E27" s="403" t="s">
        <v>338</v>
      </c>
      <c r="F27" s="381"/>
      <c r="G27" s="384"/>
      <c r="H27" s="384" t="str">
        <f t="shared" si="0"/>
        <v/>
      </c>
      <c r="I27" s="381"/>
      <c r="J27" s="384"/>
      <c r="K27" s="384"/>
      <c r="L27" s="384" t="s">
        <v>185</v>
      </c>
      <c r="M27" s="387"/>
      <c r="N27" s="385"/>
      <c r="O27" s="381"/>
      <c r="P27" s="381"/>
      <c r="Q27" s="386"/>
      <c r="R27" s="381"/>
      <c r="S27" s="381"/>
      <c r="T27" s="381"/>
      <c r="U27" s="381"/>
      <c r="V27" s="497"/>
      <c r="X27" s="462" t="s">
        <v>303</v>
      </c>
      <c r="Y27" s="410">
        <v>25</v>
      </c>
      <c r="Z27" s="411">
        <v>26</v>
      </c>
      <c r="AA27" s="411">
        <v>27</v>
      </c>
      <c r="AB27" s="411">
        <v>28</v>
      </c>
      <c r="AC27" s="411">
        <v>29</v>
      </c>
      <c r="AD27" s="411">
        <v>30</v>
      </c>
      <c r="AE27" s="411">
        <v>31</v>
      </c>
      <c r="AF27" s="411">
        <v>32</v>
      </c>
      <c r="AG27" s="411">
        <v>33</v>
      </c>
      <c r="AH27" s="411">
        <v>34</v>
      </c>
      <c r="AI27" s="411">
        <v>35</v>
      </c>
      <c r="AJ27" s="415">
        <v>36</v>
      </c>
    </row>
    <row r="28" spans="2:36" s="380" customFormat="1" x14ac:dyDescent="0.25">
      <c r="B28" s="496" t="s">
        <v>339</v>
      </c>
      <c r="C28" s="389"/>
      <c r="D28" s="382" t="s">
        <v>337</v>
      </c>
      <c r="E28" s="403" t="s">
        <v>340</v>
      </c>
      <c r="F28" s="381"/>
      <c r="G28" s="384"/>
      <c r="H28" s="384" t="str">
        <f t="shared" si="0"/>
        <v/>
      </c>
      <c r="I28" s="381"/>
      <c r="J28" s="384"/>
      <c r="K28" s="384"/>
      <c r="L28" s="384" t="s">
        <v>185</v>
      </c>
      <c r="M28" s="387"/>
      <c r="N28" s="385"/>
      <c r="O28" s="381"/>
      <c r="P28" s="381"/>
      <c r="Q28" s="386"/>
      <c r="R28" s="381"/>
      <c r="S28" s="381"/>
      <c r="T28" s="381"/>
      <c r="U28" s="381"/>
      <c r="V28" s="497"/>
      <c r="X28" s="462" t="s">
        <v>306</v>
      </c>
      <c r="Y28" s="410">
        <v>37</v>
      </c>
      <c r="Z28" s="411">
        <v>38</v>
      </c>
      <c r="AA28" s="411">
        <v>39</v>
      </c>
      <c r="AB28" s="411">
        <v>40</v>
      </c>
      <c r="AC28" s="411">
        <v>41</v>
      </c>
      <c r="AD28" s="411">
        <v>42</v>
      </c>
      <c r="AE28" s="411">
        <v>43</v>
      </c>
      <c r="AF28" s="411">
        <v>44</v>
      </c>
      <c r="AG28" s="411">
        <v>45</v>
      </c>
      <c r="AH28" s="411">
        <v>46</v>
      </c>
      <c r="AI28" s="411">
        <v>47</v>
      </c>
      <c r="AJ28" s="415">
        <v>48</v>
      </c>
    </row>
    <row r="29" spans="2:36" s="380" customFormat="1" x14ac:dyDescent="0.25">
      <c r="B29" s="496" t="s">
        <v>341</v>
      </c>
      <c r="C29" s="389"/>
      <c r="D29" s="382" t="s">
        <v>337</v>
      </c>
      <c r="E29" s="403" t="s">
        <v>342</v>
      </c>
      <c r="F29" s="381"/>
      <c r="G29" s="384"/>
      <c r="H29" s="384" t="str">
        <f t="shared" si="0"/>
        <v/>
      </c>
      <c r="I29" s="381"/>
      <c r="J29" s="384"/>
      <c r="K29" s="384"/>
      <c r="L29" s="384" t="s">
        <v>185</v>
      </c>
      <c r="M29" s="387"/>
      <c r="N29" s="385"/>
      <c r="O29" s="381"/>
      <c r="P29" s="381"/>
      <c r="Q29" s="386"/>
      <c r="R29" s="381"/>
      <c r="S29" s="381"/>
      <c r="T29" s="381"/>
      <c r="U29" s="381"/>
      <c r="V29" s="497"/>
      <c r="X29" s="462" t="s">
        <v>309</v>
      </c>
      <c r="Y29" s="410">
        <v>49</v>
      </c>
      <c r="Z29" s="411">
        <v>50</v>
      </c>
      <c r="AA29" s="411">
        <v>51</v>
      </c>
      <c r="AB29" s="411">
        <v>52</v>
      </c>
      <c r="AC29" s="411">
        <v>53</v>
      </c>
      <c r="AD29" s="411">
        <v>54</v>
      </c>
      <c r="AE29" s="411">
        <v>55</v>
      </c>
      <c r="AF29" s="411">
        <v>56</v>
      </c>
      <c r="AG29" s="411">
        <v>57</v>
      </c>
      <c r="AH29" s="411">
        <v>58</v>
      </c>
      <c r="AI29" s="411">
        <v>59</v>
      </c>
      <c r="AJ29" s="415">
        <v>60</v>
      </c>
    </row>
    <row r="30" spans="2:36" s="380" customFormat="1" x14ac:dyDescent="0.25">
      <c r="B30" s="496" t="s">
        <v>343</v>
      </c>
      <c r="C30" s="389"/>
      <c r="D30" s="382" t="s">
        <v>337</v>
      </c>
      <c r="E30" s="403" t="s">
        <v>344</v>
      </c>
      <c r="F30" s="381"/>
      <c r="G30" s="384"/>
      <c r="H30" s="384" t="str">
        <f t="shared" si="0"/>
        <v/>
      </c>
      <c r="I30" s="381"/>
      <c r="J30" s="384"/>
      <c r="K30" s="384"/>
      <c r="L30" s="384" t="s">
        <v>185</v>
      </c>
      <c r="M30" s="384"/>
      <c r="N30" s="385"/>
      <c r="O30" s="381"/>
      <c r="P30" s="381"/>
      <c r="Q30" s="386"/>
      <c r="R30" s="381"/>
      <c r="S30" s="381"/>
      <c r="T30" s="381"/>
      <c r="U30" s="381"/>
      <c r="V30" s="497"/>
      <c r="X30" s="462" t="s">
        <v>312</v>
      </c>
      <c r="Y30" s="410">
        <v>61</v>
      </c>
      <c r="Z30" s="411">
        <v>62</v>
      </c>
      <c r="AA30" s="411">
        <v>63</v>
      </c>
      <c r="AB30" s="411">
        <v>64</v>
      </c>
      <c r="AC30" s="411">
        <v>65</v>
      </c>
      <c r="AD30" s="411">
        <v>66</v>
      </c>
      <c r="AE30" s="411">
        <v>67</v>
      </c>
      <c r="AF30" s="411">
        <v>68</v>
      </c>
      <c r="AG30" s="411">
        <v>69</v>
      </c>
      <c r="AH30" s="411">
        <v>70</v>
      </c>
      <c r="AI30" s="411">
        <v>71</v>
      </c>
      <c r="AJ30" s="415">
        <v>72</v>
      </c>
    </row>
    <row r="31" spans="2:36" s="380" customFormat="1" x14ac:dyDescent="0.25">
      <c r="B31" s="496" t="s">
        <v>345</v>
      </c>
      <c r="C31" s="389"/>
      <c r="D31" s="382" t="s">
        <v>337</v>
      </c>
      <c r="E31" s="403" t="s">
        <v>346</v>
      </c>
      <c r="F31" s="381"/>
      <c r="G31" s="381"/>
      <c r="H31" s="384" t="str">
        <f t="shared" si="0"/>
        <v/>
      </c>
      <c r="I31" s="381"/>
      <c r="J31" s="381"/>
      <c r="K31" s="381"/>
      <c r="L31" s="384" t="s">
        <v>185</v>
      </c>
      <c r="M31" s="389"/>
      <c r="N31" s="381"/>
      <c r="O31" s="381"/>
      <c r="P31" s="381"/>
      <c r="Q31" s="386"/>
      <c r="R31" s="381"/>
      <c r="S31" s="381"/>
      <c r="T31" s="381"/>
      <c r="U31" s="381"/>
      <c r="V31" s="497"/>
      <c r="X31" s="462" t="s">
        <v>315</v>
      </c>
      <c r="Y31" s="410">
        <v>73</v>
      </c>
      <c r="Z31" s="411">
        <v>74</v>
      </c>
      <c r="AA31" s="411">
        <v>75</v>
      </c>
      <c r="AB31" s="411">
        <v>76</v>
      </c>
      <c r="AC31" s="411">
        <v>77</v>
      </c>
      <c r="AD31" s="411">
        <v>78</v>
      </c>
      <c r="AE31" s="411">
        <v>79</v>
      </c>
      <c r="AF31" s="411">
        <v>80</v>
      </c>
      <c r="AG31" s="411">
        <v>81</v>
      </c>
      <c r="AH31" s="411">
        <v>82</v>
      </c>
      <c r="AI31" s="411">
        <v>83</v>
      </c>
      <c r="AJ31" s="415">
        <v>84</v>
      </c>
    </row>
    <row r="32" spans="2:36" s="380" customFormat="1" x14ac:dyDescent="0.25">
      <c r="B32" s="496" t="s">
        <v>347</v>
      </c>
      <c r="C32" s="389"/>
      <c r="D32" s="382" t="s">
        <v>337</v>
      </c>
      <c r="E32" s="403" t="s">
        <v>348</v>
      </c>
      <c r="F32" s="381"/>
      <c r="G32" s="381"/>
      <c r="H32" s="384" t="str">
        <f t="shared" si="0"/>
        <v/>
      </c>
      <c r="I32" s="381"/>
      <c r="J32" s="381"/>
      <c r="K32" s="381"/>
      <c r="L32" s="384" t="s">
        <v>185</v>
      </c>
      <c r="M32" s="389"/>
      <c r="N32" s="381"/>
      <c r="O32" s="381"/>
      <c r="P32" s="381"/>
      <c r="Q32" s="386"/>
      <c r="R32" s="381"/>
      <c r="S32" s="381"/>
      <c r="T32" s="381"/>
      <c r="U32" s="381"/>
      <c r="V32" s="497"/>
      <c r="X32" s="462" t="s">
        <v>319</v>
      </c>
      <c r="Y32" s="412">
        <v>85</v>
      </c>
      <c r="Z32" s="413">
        <v>86</v>
      </c>
      <c r="AA32" s="413">
        <v>87</v>
      </c>
      <c r="AB32" s="413">
        <v>88</v>
      </c>
      <c r="AC32" s="413">
        <v>89</v>
      </c>
      <c r="AD32" s="413">
        <v>90</v>
      </c>
      <c r="AE32" s="413">
        <v>91</v>
      </c>
      <c r="AF32" s="413">
        <v>92</v>
      </c>
      <c r="AG32" s="413">
        <v>93</v>
      </c>
      <c r="AH32" s="413">
        <v>94</v>
      </c>
      <c r="AI32" s="413">
        <v>95</v>
      </c>
      <c r="AJ32" s="416">
        <v>96</v>
      </c>
    </row>
    <row r="33" spans="2:36" s="380" customFormat="1" x14ac:dyDescent="0.25">
      <c r="B33" s="496" t="s">
        <v>349</v>
      </c>
      <c r="C33" s="389"/>
      <c r="D33" s="382" t="s">
        <v>337</v>
      </c>
      <c r="E33" s="403" t="s">
        <v>350</v>
      </c>
      <c r="F33" s="381"/>
      <c r="G33" s="381"/>
      <c r="H33" s="384" t="str">
        <f t="shared" si="0"/>
        <v/>
      </c>
      <c r="I33" s="381"/>
      <c r="J33" s="381"/>
      <c r="K33" s="381"/>
      <c r="L33" s="384" t="s">
        <v>185</v>
      </c>
      <c r="M33" s="389"/>
      <c r="N33" s="381"/>
      <c r="O33" s="381"/>
      <c r="P33" s="381"/>
      <c r="Q33" s="386"/>
      <c r="R33" s="381"/>
      <c r="S33" s="381"/>
      <c r="T33" s="381"/>
      <c r="U33" s="381"/>
      <c r="V33" s="497"/>
    </row>
    <row r="34" spans="2:36" s="380" customFormat="1" x14ac:dyDescent="0.25">
      <c r="B34" s="496" t="s">
        <v>351</v>
      </c>
      <c r="C34" s="390"/>
      <c r="D34" s="382" t="s">
        <v>337</v>
      </c>
      <c r="E34" s="404" t="s">
        <v>352</v>
      </c>
      <c r="F34" s="381"/>
      <c r="G34" s="381"/>
      <c r="H34" s="384" t="str">
        <f t="shared" si="0"/>
        <v/>
      </c>
      <c r="I34" s="381"/>
      <c r="J34" s="381"/>
      <c r="K34" s="381"/>
      <c r="L34" s="384" t="s">
        <v>185</v>
      </c>
      <c r="M34" s="389"/>
      <c r="N34" s="381"/>
      <c r="O34" s="381"/>
      <c r="P34" s="381"/>
      <c r="Q34" s="386"/>
      <c r="R34" s="381"/>
      <c r="S34" s="381"/>
      <c r="T34" s="381"/>
      <c r="U34" s="381"/>
      <c r="V34" s="497"/>
      <c r="X34" s="910" t="s">
        <v>2346</v>
      </c>
      <c r="Y34" s="910"/>
      <c r="Z34" s="910"/>
      <c r="AA34" s="910"/>
      <c r="AB34" s="910"/>
      <c r="AC34" s="910"/>
      <c r="AD34" s="910"/>
      <c r="AE34" s="910"/>
      <c r="AF34" s="910"/>
      <c r="AG34" s="910"/>
      <c r="AH34" s="910"/>
      <c r="AI34" s="910"/>
      <c r="AJ34" s="910"/>
    </row>
    <row r="35" spans="2:36" x14ac:dyDescent="0.25">
      <c r="B35" s="496" t="s">
        <v>353</v>
      </c>
      <c r="C35" s="389"/>
      <c r="D35" s="382" t="s">
        <v>354</v>
      </c>
      <c r="E35" s="403" t="s">
        <v>355</v>
      </c>
      <c r="F35" s="381"/>
      <c r="G35" s="381"/>
      <c r="H35" s="384" t="str">
        <f t="shared" si="0"/>
        <v/>
      </c>
      <c r="I35" s="381"/>
      <c r="J35" s="381"/>
      <c r="K35" s="381"/>
      <c r="L35" s="384" t="s">
        <v>185</v>
      </c>
      <c r="M35" s="389"/>
      <c r="N35" s="381"/>
      <c r="O35" s="381"/>
      <c r="P35" s="381"/>
      <c r="Q35" s="386"/>
      <c r="R35" s="381"/>
      <c r="S35" s="381"/>
      <c r="T35" s="381"/>
      <c r="U35" s="381"/>
      <c r="V35" s="497"/>
      <c r="X35" s="910"/>
      <c r="Y35" s="910"/>
      <c r="Z35" s="910"/>
      <c r="AA35" s="910"/>
      <c r="AB35" s="910"/>
      <c r="AC35" s="910"/>
      <c r="AD35" s="910"/>
      <c r="AE35" s="910"/>
      <c r="AF35" s="910"/>
      <c r="AG35" s="910"/>
      <c r="AH35" s="910"/>
      <c r="AI35" s="910"/>
      <c r="AJ35" s="910"/>
    </row>
    <row r="36" spans="2:36" x14ac:dyDescent="0.25">
      <c r="B36" s="496" t="s">
        <v>356</v>
      </c>
      <c r="C36" s="389"/>
      <c r="D36" s="382" t="s">
        <v>354</v>
      </c>
      <c r="E36" s="403" t="s">
        <v>357</v>
      </c>
      <c r="F36" s="381"/>
      <c r="G36" s="381"/>
      <c r="H36" s="384" t="str">
        <f t="shared" si="0"/>
        <v/>
      </c>
      <c r="I36" s="381"/>
      <c r="J36" s="381"/>
      <c r="K36" s="381"/>
      <c r="L36" s="384" t="s">
        <v>185</v>
      </c>
      <c r="M36" s="389"/>
      <c r="N36" s="381"/>
      <c r="O36" s="381"/>
      <c r="P36" s="381"/>
      <c r="Q36" s="386"/>
      <c r="R36" s="381"/>
      <c r="S36" s="381"/>
      <c r="T36" s="381"/>
      <c r="U36" s="381"/>
      <c r="V36" s="497"/>
      <c r="X36" s="910"/>
      <c r="Y36" s="910"/>
      <c r="Z36" s="910"/>
      <c r="AA36" s="910"/>
      <c r="AB36" s="910"/>
      <c r="AC36" s="910"/>
      <c r="AD36" s="910"/>
      <c r="AE36" s="910"/>
      <c r="AF36" s="910"/>
      <c r="AG36" s="910"/>
      <c r="AH36" s="910"/>
      <c r="AI36" s="910"/>
      <c r="AJ36" s="910"/>
    </row>
    <row r="37" spans="2:36" x14ac:dyDescent="0.25">
      <c r="B37" s="496" t="s">
        <v>358</v>
      </c>
      <c r="C37" s="390"/>
      <c r="D37" s="382" t="s">
        <v>354</v>
      </c>
      <c r="E37" s="404" t="s">
        <v>359</v>
      </c>
      <c r="F37" s="381"/>
      <c r="G37" s="381"/>
      <c r="H37" s="384" t="str">
        <f t="shared" si="0"/>
        <v/>
      </c>
      <c r="I37" s="381"/>
      <c r="J37" s="381"/>
      <c r="K37" s="381"/>
      <c r="L37" s="384" t="s">
        <v>185</v>
      </c>
      <c r="M37" s="389"/>
      <c r="N37" s="381"/>
      <c r="O37" s="381"/>
      <c r="P37" s="381"/>
      <c r="Q37" s="386"/>
      <c r="R37" s="381"/>
      <c r="S37" s="381"/>
      <c r="T37" s="381"/>
      <c r="U37" s="381"/>
      <c r="V37" s="497"/>
      <c r="X37" s="910"/>
      <c r="Y37" s="910"/>
      <c r="Z37" s="910"/>
      <c r="AA37" s="910"/>
      <c r="AB37" s="910"/>
      <c r="AC37" s="910"/>
      <c r="AD37" s="910"/>
      <c r="AE37" s="910"/>
      <c r="AF37" s="910"/>
      <c r="AG37" s="910"/>
      <c r="AH37" s="910"/>
      <c r="AI37" s="910"/>
      <c r="AJ37" s="910"/>
    </row>
    <row r="38" spans="2:36" x14ac:dyDescent="0.25">
      <c r="B38" s="496" t="s">
        <v>360</v>
      </c>
      <c r="C38" s="389"/>
      <c r="D38" s="382" t="s">
        <v>354</v>
      </c>
      <c r="E38" s="403" t="s">
        <v>361</v>
      </c>
      <c r="F38" s="381"/>
      <c r="G38" s="381"/>
      <c r="H38" s="384" t="str">
        <f t="shared" si="0"/>
        <v/>
      </c>
      <c r="I38" s="381"/>
      <c r="J38" s="381"/>
      <c r="K38" s="381"/>
      <c r="L38" s="384" t="s">
        <v>185</v>
      </c>
      <c r="M38" s="389"/>
      <c r="N38" s="381"/>
      <c r="O38" s="381"/>
      <c r="P38" s="381"/>
      <c r="Q38" s="386"/>
      <c r="R38" s="381"/>
      <c r="S38" s="381"/>
      <c r="T38" s="381"/>
      <c r="U38" s="381"/>
      <c r="V38" s="497"/>
      <c r="X38" s="910"/>
      <c r="Y38" s="910"/>
      <c r="Z38" s="910"/>
      <c r="AA38" s="910"/>
      <c r="AB38" s="910"/>
      <c r="AC38" s="910"/>
      <c r="AD38" s="910"/>
      <c r="AE38" s="910"/>
      <c r="AF38" s="910"/>
      <c r="AG38" s="910"/>
      <c r="AH38" s="910"/>
      <c r="AI38" s="910"/>
      <c r="AJ38" s="910"/>
    </row>
    <row r="39" spans="2:36" x14ac:dyDescent="0.25">
      <c r="B39" s="496" t="s">
        <v>362</v>
      </c>
      <c r="C39" s="389"/>
      <c r="D39" s="382" t="s">
        <v>354</v>
      </c>
      <c r="E39" s="403" t="s">
        <v>363</v>
      </c>
      <c r="F39" s="381"/>
      <c r="G39" s="381"/>
      <c r="H39" s="384" t="str">
        <f t="shared" si="0"/>
        <v/>
      </c>
      <c r="I39" s="381"/>
      <c r="J39" s="381"/>
      <c r="K39" s="381"/>
      <c r="L39" s="384" t="s">
        <v>185</v>
      </c>
      <c r="M39" s="389"/>
      <c r="N39" s="381"/>
      <c r="O39" s="381"/>
      <c r="P39" s="381"/>
      <c r="Q39" s="386"/>
      <c r="R39" s="381"/>
      <c r="S39" s="381"/>
      <c r="T39" s="381"/>
      <c r="U39" s="381"/>
      <c r="V39" s="497"/>
      <c r="X39" s="910"/>
      <c r="Y39" s="910"/>
      <c r="Z39" s="910"/>
      <c r="AA39" s="910"/>
      <c r="AB39" s="910"/>
      <c r="AC39" s="910"/>
      <c r="AD39" s="910"/>
      <c r="AE39" s="910"/>
      <c r="AF39" s="910"/>
      <c r="AG39" s="910"/>
      <c r="AH39" s="910"/>
      <c r="AI39" s="910"/>
      <c r="AJ39" s="910"/>
    </row>
    <row r="40" spans="2:36" x14ac:dyDescent="0.25">
      <c r="B40" s="496" t="s">
        <v>364</v>
      </c>
      <c r="C40" s="390"/>
      <c r="D40" s="382" t="s">
        <v>354</v>
      </c>
      <c r="E40" s="404" t="s">
        <v>365</v>
      </c>
      <c r="F40" s="381"/>
      <c r="G40" s="381"/>
      <c r="H40" s="384" t="str">
        <f t="shared" si="0"/>
        <v/>
      </c>
      <c r="I40" s="381"/>
      <c r="J40" s="381"/>
      <c r="K40" s="381"/>
      <c r="L40" s="384" t="s">
        <v>185</v>
      </c>
      <c r="M40" s="389"/>
      <c r="N40" s="381"/>
      <c r="O40" s="381"/>
      <c r="P40" s="381"/>
      <c r="Q40" s="386"/>
      <c r="R40" s="381"/>
      <c r="S40" s="381"/>
      <c r="T40" s="381"/>
      <c r="U40" s="381"/>
      <c r="V40" s="497"/>
    </row>
    <row r="41" spans="2:36" x14ac:dyDescent="0.25">
      <c r="B41" s="496" t="s">
        <v>366</v>
      </c>
      <c r="C41" s="389"/>
      <c r="D41" s="382" t="s">
        <v>354</v>
      </c>
      <c r="E41" s="403" t="s">
        <v>367</v>
      </c>
      <c r="F41" s="381"/>
      <c r="G41" s="381"/>
      <c r="H41" s="384" t="str">
        <f t="shared" si="0"/>
        <v/>
      </c>
      <c r="I41" s="381"/>
      <c r="J41" s="381"/>
      <c r="K41" s="381"/>
      <c r="L41" s="384" t="s">
        <v>185</v>
      </c>
      <c r="M41" s="389"/>
      <c r="N41" s="381"/>
      <c r="O41" s="381"/>
      <c r="P41" s="381"/>
      <c r="Q41" s="386"/>
      <c r="R41" s="381"/>
      <c r="S41" s="381"/>
      <c r="T41" s="381"/>
      <c r="U41" s="381"/>
      <c r="V41" s="497"/>
    </row>
    <row r="42" spans="2:36" x14ac:dyDescent="0.25">
      <c r="B42" s="496" t="s">
        <v>368</v>
      </c>
      <c r="C42" s="389"/>
      <c r="D42" s="382" t="s">
        <v>354</v>
      </c>
      <c r="E42" s="403" t="s">
        <v>369</v>
      </c>
      <c r="F42" s="381"/>
      <c r="G42" s="381"/>
      <c r="H42" s="384" t="str">
        <f t="shared" si="0"/>
        <v/>
      </c>
      <c r="I42" s="381"/>
      <c r="J42" s="381"/>
      <c r="K42" s="381"/>
      <c r="L42" s="384" t="s">
        <v>185</v>
      </c>
      <c r="M42" s="389"/>
      <c r="N42" s="381"/>
      <c r="O42" s="381"/>
      <c r="P42" s="381"/>
      <c r="Q42" s="386"/>
      <c r="R42" s="381"/>
      <c r="S42" s="381"/>
      <c r="T42" s="381"/>
      <c r="U42" s="381"/>
      <c r="V42" s="497"/>
    </row>
    <row r="43" spans="2:36" x14ac:dyDescent="0.25">
      <c r="B43" s="496" t="s">
        <v>370</v>
      </c>
      <c r="C43" s="390"/>
      <c r="D43" s="382" t="s">
        <v>371</v>
      </c>
      <c r="E43" s="401" t="s">
        <v>372</v>
      </c>
      <c r="F43" s="381"/>
      <c r="G43" s="381"/>
      <c r="H43" s="384" t="str">
        <f t="shared" si="0"/>
        <v/>
      </c>
      <c r="I43" s="381"/>
      <c r="J43" s="381"/>
      <c r="K43" s="381"/>
      <c r="L43" s="384" t="s">
        <v>185</v>
      </c>
      <c r="M43" s="389"/>
      <c r="N43" s="381"/>
      <c r="O43" s="381"/>
      <c r="P43" s="381"/>
      <c r="Q43" s="386"/>
      <c r="R43" s="381"/>
      <c r="S43" s="381"/>
      <c r="T43" s="381"/>
      <c r="U43" s="381"/>
      <c r="V43" s="497"/>
    </row>
    <row r="44" spans="2:36" x14ac:dyDescent="0.25">
      <c r="B44" s="496" t="s">
        <v>373</v>
      </c>
      <c r="C44" s="389"/>
      <c r="D44" s="382" t="s">
        <v>371</v>
      </c>
      <c r="E44" s="400" t="s">
        <v>374</v>
      </c>
      <c r="F44" s="381"/>
      <c r="G44" s="381"/>
      <c r="H44" s="384" t="str">
        <f t="shared" si="0"/>
        <v/>
      </c>
      <c r="I44" s="381"/>
      <c r="J44" s="381"/>
      <c r="K44" s="381"/>
      <c r="L44" s="384" t="s">
        <v>185</v>
      </c>
      <c r="M44" s="389"/>
      <c r="N44" s="381"/>
      <c r="O44" s="381"/>
      <c r="P44" s="381"/>
      <c r="Q44" s="386"/>
      <c r="R44" s="381"/>
      <c r="S44" s="381"/>
      <c r="T44" s="381"/>
      <c r="U44" s="381"/>
      <c r="V44" s="497"/>
    </row>
    <row r="45" spans="2:36" x14ac:dyDescent="0.25">
      <c r="B45" s="496" t="s">
        <v>375</v>
      </c>
      <c r="C45" s="389"/>
      <c r="D45" s="382" t="s">
        <v>371</v>
      </c>
      <c r="E45" s="400" t="s">
        <v>376</v>
      </c>
      <c r="F45" s="381"/>
      <c r="G45" s="381"/>
      <c r="H45" s="384" t="str">
        <f t="shared" si="0"/>
        <v/>
      </c>
      <c r="I45" s="381"/>
      <c r="J45" s="381"/>
      <c r="K45" s="381"/>
      <c r="L45" s="384" t="s">
        <v>185</v>
      </c>
      <c r="M45" s="389"/>
      <c r="N45" s="381"/>
      <c r="O45" s="381"/>
      <c r="P45" s="381"/>
      <c r="Q45" s="386"/>
      <c r="R45" s="381"/>
      <c r="S45" s="381"/>
      <c r="T45" s="381"/>
      <c r="U45" s="381"/>
      <c r="V45" s="497"/>
    </row>
    <row r="46" spans="2:36" x14ac:dyDescent="0.25">
      <c r="B46" s="496" t="s">
        <v>377</v>
      </c>
      <c r="C46" s="390"/>
      <c r="D46" s="382" t="s">
        <v>371</v>
      </c>
      <c r="E46" s="401" t="s">
        <v>378</v>
      </c>
      <c r="F46" s="381"/>
      <c r="G46" s="381"/>
      <c r="H46" s="384" t="str">
        <f t="shared" si="0"/>
        <v/>
      </c>
      <c r="I46" s="381"/>
      <c r="J46" s="381"/>
      <c r="K46" s="381"/>
      <c r="L46" s="384" t="s">
        <v>185</v>
      </c>
      <c r="M46" s="389"/>
      <c r="N46" s="381"/>
      <c r="O46" s="381"/>
      <c r="P46" s="381"/>
      <c r="Q46" s="386"/>
      <c r="R46" s="381"/>
      <c r="S46" s="381"/>
      <c r="T46" s="381"/>
      <c r="U46" s="381"/>
      <c r="V46" s="497"/>
    </row>
    <row r="47" spans="2:36" x14ac:dyDescent="0.25">
      <c r="B47" s="496" t="s">
        <v>379</v>
      </c>
      <c r="C47" s="389"/>
      <c r="D47" s="382" t="s">
        <v>371</v>
      </c>
      <c r="E47" s="400" t="s">
        <v>380</v>
      </c>
      <c r="F47" s="381"/>
      <c r="G47" s="381"/>
      <c r="H47" s="384" t="str">
        <f t="shared" si="0"/>
        <v/>
      </c>
      <c r="I47" s="381"/>
      <c r="J47" s="381"/>
      <c r="K47" s="381"/>
      <c r="L47" s="384" t="s">
        <v>185</v>
      </c>
      <c r="M47" s="389"/>
      <c r="N47" s="381"/>
      <c r="O47" s="381"/>
      <c r="P47" s="381"/>
      <c r="Q47" s="386"/>
      <c r="R47" s="381"/>
      <c r="S47" s="381"/>
      <c r="T47" s="381"/>
      <c r="U47" s="381"/>
      <c r="V47" s="497"/>
    </row>
    <row r="48" spans="2:36" x14ac:dyDescent="0.25">
      <c r="B48" s="496" t="s">
        <v>381</v>
      </c>
      <c r="C48" s="389"/>
      <c r="D48" s="382" t="s">
        <v>371</v>
      </c>
      <c r="E48" s="400" t="s">
        <v>382</v>
      </c>
      <c r="F48" s="381"/>
      <c r="G48" s="381"/>
      <c r="H48" s="384" t="str">
        <f t="shared" si="0"/>
        <v/>
      </c>
      <c r="I48" s="381"/>
      <c r="J48" s="381"/>
      <c r="K48" s="381"/>
      <c r="L48" s="384" t="s">
        <v>185</v>
      </c>
      <c r="M48" s="389"/>
      <c r="N48" s="381"/>
      <c r="O48" s="381"/>
      <c r="P48" s="381"/>
      <c r="Q48" s="386"/>
      <c r="R48" s="381"/>
      <c r="S48" s="381"/>
      <c r="T48" s="381"/>
      <c r="U48" s="381"/>
      <c r="V48" s="497"/>
    </row>
    <row r="49" spans="2:22" x14ac:dyDescent="0.25">
      <c r="B49" s="496" t="s">
        <v>383</v>
      </c>
      <c r="C49" s="390"/>
      <c r="D49" s="382" t="s">
        <v>371</v>
      </c>
      <c r="E49" s="401" t="s">
        <v>384</v>
      </c>
      <c r="F49" s="381"/>
      <c r="G49" s="381"/>
      <c r="H49" s="384" t="str">
        <f t="shared" si="0"/>
        <v/>
      </c>
      <c r="I49" s="381"/>
      <c r="J49" s="381"/>
      <c r="K49" s="381"/>
      <c r="L49" s="384" t="s">
        <v>185</v>
      </c>
      <c r="M49" s="389"/>
      <c r="N49" s="381"/>
      <c r="O49" s="381"/>
      <c r="P49" s="381"/>
      <c r="Q49" s="386"/>
      <c r="R49" s="381"/>
      <c r="S49" s="381"/>
      <c r="T49" s="381"/>
      <c r="U49" s="381"/>
      <c r="V49" s="497"/>
    </row>
    <row r="50" spans="2:22" x14ac:dyDescent="0.25">
      <c r="B50" s="496" t="s">
        <v>385</v>
      </c>
      <c r="C50" s="389"/>
      <c r="D50" s="382" t="s">
        <v>371</v>
      </c>
      <c r="E50" s="400" t="s">
        <v>386</v>
      </c>
      <c r="F50" s="381"/>
      <c r="G50" s="381"/>
      <c r="H50" s="384" t="str">
        <f t="shared" si="0"/>
        <v/>
      </c>
      <c r="I50" s="381"/>
      <c r="J50" s="381"/>
      <c r="K50" s="381"/>
      <c r="L50" s="384" t="s">
        <v>185</v>
      </c>
      <c r="M50" s="389"/>
      <c r="N50" s="381"/>
      <c r="O50" s="381"/>
      <c r="P50" s="381"/>
      <c r="Q50" s="386"/>
      <c r="R50" s="381"/>
      <c r="S50" s="381"/>
      <c r="T50" s="381"/>
      <c r="U50" s="381"/>
      <c r="V50" s="497"/>
    </row>
    <row r="51" spans="2:22" x14ac:dyDescent="0.25">
      <c r="B51" s="496" t="s">
        <v>387</v>
      </c>
      <c r="C51" s="389"/>
      <c r="D51" s="382" t="s">
        <v>388</v>
      </c>
      <c r="E51" s="400" t="s">
        <v>389</v>
      </c>
      <c r="F51" s="381"/>
      <c r="G51" s="381"/>
      <c r="H51" s="384" t="str">
        <f t="shared" si="0"/>
        <v/>
      </c>
      <c r="I51" s="381"/>
      <c r="J51" s="381"/>
      <c r="K51" s="381"/>
      <c r="L51" s="384" t="s">
        <v>185</v>
      </c>
      <c r="M51" s="389"/>
      <c r="N51" s="381"/>
      <c r="O51" s="381"/>
      <c r="P51" s="381"/>
      <c r="Q51" s="386"/>
      <c r="R51" s="381"/>
      <c r="S51" s="381"/>
      <c r="T51" s="381"/>
      <c r="U51" s="381"/>
      <c r="V51" s="497"/>
    </row>
    <row r="52" spans="2:22" x14ac:dyDescent="0.25">
      <c r="B52" s="496" t="s">
        <v>390</v>
      </c>
      <c r="C52" s="390"/>
      <c r="D52" s="382" t="s">
        <v>388</v>
      </c>
      <c r="E52" s="401" t="s">
        <v>391</v>
      </c>
      <c r="F52" s="381"/>
      <c r="G52" s="381"/>
      <c r="H52" s="384" t="str">
        <f t="shared" si="0"/>
        <v/>
      </c>
      <c r="I52" s="381"/>
      <c r="J52" s="381"/>
      <c r="K52" s="381"/>
      <c r="L52" s="384" t="s">
        <v>185</v>
      </c>
      <c r="M52" s="389"/>
      <c r="N52" s="381"/>
      <c r="O52" s="381"/>
      <c r="P52" s="381"/>
      <c r="Q52" s="386"/>
      <c r="R52" s="381"/>
      <c r="S52" s="381"/>
      <c r="T52" s="381"/>
      <c r="U52" s="381"/>
      <c r="V52" s="497"/>
    </row>
    <row r="53" spans="2:22" x14ac:dyDescent="0.25">
      <c r="B53" s="496" t="s">
        <v>392</v>
      </c>
      <c r="C53" s="389"/>
      <c r="D53" s="382" t="s">
        <v>388</v>
      </c>
      <c r="E53" s="400" t="s">
        <v>393</v>
      </c>
      <c r="F53" s="381"/>
      <c r="G53" s="381"/>
      <c r="H53" s="384" t="str">
        <f t="shared" si="0"/>
        <v/>
      </c>
      <c r="I53" s="381"/>
      <c r="J53" s="381"/>
      <c r="K53" s="381"/>
      <c r="L53" s="384" t="s">
        <v>185</v>
      </c>
      <c r="M53" s="389"/>
      <c r="N53" s="381"/>
      <c r="O53" s="381"/>
      <c r="P53" s="381"/>
      <c r="Q53" s="386"/>
      <c r="R53" s="381"/>
      <c r="S53" s="381"/>
      <c r="T53" s="381"/>
      <c r="U53" s="381"/>
      <c r="V53" s="497"/>
    </row>
    <row r="54" spans="2:22" x14ac:dyDescent="0.25">
      <c r="B54" s="496" t="s">
        <v>394</v>
      </c>
      <c r="C54" s="389"/>
      <c r="D54" s="382" t="s">
        <v>388</v>
      </c>
      <c r="E54" s="400" t="s">
        <v>395</v>
      </c>
      <c r="F54" s="381"/>
      <c r="G54" s="381"/>
      <c r="H54" s="384" t="str">
        <f t="shared" si="0"/>
        <v/>
      </c>
      <c r="I54" s="381"/>
      <c r="J54" s="381"/>
      <c r="K54" s="381"/>
      <c r="L54" s="384" t="s">
        <v>185</v>
      </c>
      <c r="M54" s="389"/>
      <c r="N54" s="381"/>
      <c r="O54" s="381"/>
      <c r="P54" s="381"/>
      <c r="Q54" s="386"/>
      <c r="R54" s="381"/>
      <c r="S54" s="381"/>
      <c r="T54" s="381"/>
      <c r="U54" s="381"/>
      <c r="V54" s="497"/>
    </row>
    <row r="55" spans="2:22" x14ac:dyDescent="0.25">
      <c r="B55" s="496" t="s">
        <v>396</v>
      </c>
      <c r="C55" s="390"/>
      <c r="D55" s="382" t="s">
        <v>388</v>
      </c>
      <c r="E55" s="401" t="s">
        <v>397</v>
      </c>
      <c r="F55" s="381"/>
      <c r="G55" s="381"/>
      <c r="H55" s="384" t="str">
        <f t="shared" si="0"/>
        <v/>
      </c>
      <c r="I55" s="381"/>
      <c r="J55" s="381"/>
      <c r="K55" s="381"/>
      <c r="L55" s="384" t="s">
        <v>185</v>
      </c>
      <c r="M55" s="389"/>
      <c r="N55" s="381"/>
      <c r="O55" s="381"/>
      <c r="P55" s="381"/>
      <c r="Q55" s="386"/>
      <c r="R55" s="381"/>
      <c r="S55" s="381"/>
      <c r="T55" s="381"/>
      <c r="U55" s="381"/>
      <c r="V55" s="497"/>
    </row>
    <row r="56" spans="2:22" x14ac:dyDescent="0.25">
      <c r="B56" s="496" t="s">
        <v>398</v>
      </c>
      <c r="C56" s="389"/>
      <c r="D56" s="382" t="s">
        <v>388</v>
      </c>
      <c r="E56" s="400" t="s">
        <v>399</v>
      </c>
      <c r="F56" s="381"/>
      <c r="G56" s="381"/>
      <c r="H56" s="384" t="str">
        <f t="shared" si="0"/>
        <v/>
      </c>
      <c r="I56" s="381"/>
      <c r="J56" s="381"/>
      <c r="K56" s="381"/>
      <c r="L56" s="384" t="s">
        <v>185</v>
      </c>
      <c r="M56" s="389"/>
      <c r="N56" s="381"/>
      <c r="O56" s="381"/>
      <c r="P56" s="381"/>
      <c r="Q56" s="386"/>
      <c r="R56" s="381"/>
      <c r="S56" s="381"/>
      <c r="T56" s="381"/>
      <c r="U56" s="381"/>
      <c r="V56" s="497"/>
    </row>
    <row r="57" spans="2:22" x14ac:dyDescent="0.25">
      <c r="B57" s="496" t="s">
        <v>400</v>
      </c>
      <c r="C57" s="389"/>
      <c r="D57" s="382" t="s">
        <v>388</v>
      </c>
      <c r="E57" s="400" t="s">
        <v>401</v>
      </c>
      <c r="F57" s="381"/>
      <c r="G57" s="381"/>
      <c r="H57" s="384" t="str">
        <f t="shared" si="0"/>
        <v/>
      </c>
      <c r="I57" s="381"/>
      <c r="J57" s="381"/>
      <c r="K57" s="381"/>
      <c r="L57" s="384" t="s">
        <v>185</v>
      </c>
      <c r="M57" s="389"/>
      <c r="N57" s="381"/>
      <c r="O57" s="381"/>
      <c r="P57" s="381"/>
      <c r="Q57" s="386"/>
      <c r="R57" s="381"/>
      <c r="S57" s="381"/>
      <c r="T57" s="381"/>
      <c r="U57" s="381"/>
      <c r="V57" s="497"/>
    </row>
    <row r="58" spans="2:22" x14ac:dyDescent="0.25">
      <c r="B58" s="498" t="s">
        <v>402</v>
      </c>
      <c r="C58" s="393"/>
      <c r="D58" s="382" t="s">
        <v>388</v>
      </c>
      <c r="E58" s="405" t="s">
        <v>403</v>
      </c>
      <c r="F58" s="394"/>
      <c r="G58" s="394"/>
      <c r="H58" s="395" t="str">
        <f t="shared" si="0"/>
        <v/>
      </c>
      <c r="I58" s="394"/>
      <c r="J58" s="394"/>
      <c r="K58" s="394"/>
      <c r="L58" s="384" t="s">
        <v>185</v>
      </c>
      <c r="M58" s="396"/>
      <c r="N58" s="394"/>
      <c r="O58" s="394"/>
      <c r="P58" s="394"/>
      <c r="Q58" s="397"/>
      <c r="R58" s="394"/>
      <c r="S58" s="394"/>
      <c r="T58" s="381"/>
      <c r="U58" s="394"/>
      <c r="V58" s="499"/>
    </row>
    <row r="59" spans="2:22" x14ac:dyDescent="0.25">
      <c r="B59" s="496" t="s">
        <v>404</v>
      </c>
      <c r="C59" s="381"/>
      <c r="D59" s="382" t="s">
        <v>405</v>
      </c>
      <c r="E59" s="406" t="s">
        <v>406</v>
      </c>
      <c r="F59" s="381"/>
      <c r="G59" s="381"/>
      <c r="H59" s="381"/>
      <c r="I59" s="381"/>
      <c r="J59" s="381"/>
      <c r="K59" s="381"/>
      <c r="L59" s="384" t="s">
        <v>185</v>
      </c>
      <c r="M59" s="381"/>
      <c r="N59" s="381"/>
      <c r="O59" s="381"/>
      <c r="P59" s="381"/>
      <c r="Q59" s="381"/>
      <c r="R59" s="398"/>
      <c r="S59" s="398"/>
      <c r="T59" s="381"/>
      <c r="U59" s="381"/>
      <c r="V59" s="500"/>
    </row>
    <row r="60" spans="2:22" x14ac:dyDescent="0.25">
      <c r="B60" s="496" t="s">
        <v>407</v>
      </c>
      <c r="C60" s="381"/>
      <c r="D60" s="382" t="s">
        <v>405</v>
      </c>
      <c r="E60" s="406" t="s">
        <v>408</v>
      </c>
      <c r="F60" s="381"/>
      <c r="G60" s="381"/>
      <c r="H60" s="381"/>
      <c r="I60" s="381"/>
      <c r="J60" s="381"/>
      <c r="K60" s="381"/>
      <c r="L60" s="384" t="s">
        <v>185</v>
      </c>
      <c r="M60" s="399"/>
      <c r="N60" s="381"/>
      <c r="O60" s="381"/>
      <c r="P60" s="381"/>
      <c r="Q60" s="381"/>
      <c r="R60" s="398"/>
      <c r="S60" s="398"/>
      <c r="T60" s="381"/>
      <c r="U60" s="381"/>
      <c r="V60" s="500"/>
    </row>
    <row r="61" spans="2:22" x14ac:dyDescent="0.25">
      <c r="B61" s="496" t="s">
        <v>409</v>
      </c>
      <c r="C61" s="381"/>
      <c r="D61" s="382" t="s">
        <v>405</v>
      </c>
      <c r="E61" s="406" t="s">
        <v>410</v>
      </c>
      <c r="F61" s="381"/>
      <c r="G61" s="381"/>
      <c r="H61" s="381"/>
      <c r="I61" s="381"/>
      <c r="J61" s="381"/>
      <c r="K61" s="381"/>
      <c r="L61" s="384" t="s">
        <v>185</v>
      </c>
      <c r="M61" s="381"/>
      <c r="N61" s="381"/>
      <c r="O61" s="381"/>
      <c r="P61" s="381"/>
      <c r="Q61" s="381"/>
      <c r="R61" s="398"/>
      <c r="S61" s="398"/>
      <c r="T61" s="381"/>
      <c r="U61" s="381"/>
      <c r="V61" s="500"/>
    </row>
    <row r="62" spans="2:22" x14ac:dyDescent="0.25">
      <c r="B62" s="496" t="s">
        <v>411</v>
      </c>
      <c r="C62" s="381"/>
      <c r="D62" s="382" t="s">
        <v>405</v>
      </c>
      <c r="E62" s="406" t="s">
        <v>412</v>
      </c>
      <c r="F62" s="381"/>
      <c r="G62" s="381"/>
      <c r="H62" s="381"/>
      <c r="I62" s="381"/>
      <c r="J62" s="381"/>
      <c r="K62" s="381"/>
      <c r="L62" s="384" t="s">
        <v>185</v>
      </c>
      <c r="M62" s="381"/>
      <c r="N62" s="381"/>
      <c r="O62" s="381"/>
      <c r="P62" s="381"/>
      <c r="Q62" s="381"/>
      <c r="R62" s="398"/>
      <c r="S62" s="398"/>
      <c r="T62" s="381"/>
      <c r="U62" s="381"/>
      <c r="V62" s="500"/>
    </row>
    <row r="63" spans="2:22" x14ac:dyDescent="0.25">
      <c r="B63" s="496" t="s">
        <v>413</v>
      </c>
      <c r="C63" s="381"/>
      <c r="D63" s="382" t="s">
        <v>405</v>
      </c>
      <c r="E63" s="406" t="s">
        <v>414</v>
      </c>
      <c r="F63" s="381"/>
      <c r="G63" s="381"/>
      <c r="H63" s="381"/>
      <c r="I63" s="381"/>
      <c r="J63" s="381"/>
      <c r="K63" s="381"/>
      <c r="L63" s="384" t="s">
        <v>185</v>
      </c>
      <c r="M63" s="381"/>
      <c r="N63" s="381"/>
      <c r="O63" s="381"/>
      <c r="P63" s="381"/>
      <c r="Q63" s="381"/>
      <c r="R63" s="398"/>
      <c r="S63" s="398"/>
      <c r="T63" s="381"/>
      <c r="U63" s="381"/>
      <c r="V63" s="500"/>
    </row>
    <row r="64" spans="2:22" x14ac:dyDescent="0.25">
      <c r="B64" s="496" t="s">
        <v>415</v>
      </c>
      <c r="C64" s="381"/>
      <c r="D64" s="382" t="s">
        <v>405</v>
      </c>
      <c r="E64" s="406" t="s">
        <v>416</v>
      </c>
      <c r="F64" s="381"/>
      <c r="G64" s="381"/>
      <c r="H64" s="381"/>
      <c r="I64" s="381"/>
      <c r="J64" s="381"/>
      <c r="K64" s="381"/>
      <c r="L64" s="384" t="s">
        <v>185</v>
      </c>
      <c r="M64" s="381"/>
      <c r="N64" s="381"/>
      <c r="O64" s="381"/>
      <c r="P64" s="381"/>
      <c r="Q64" s="381"/>
      <c r="R64" s="398"/>
      <c r="S64" s="398"/>
      <c r="T64" s="381"/>
      <c r="U64" s="381"/>
      <c r="V64" s="500"/>
    </row>
    <row r="65" spans="2:22" x14ac:dyDescent="0.25">
      <c r="B65" s="496" t="s">
        <v>417</v>
      </c>
      <c r="C65" s="381"/>
      <c r="D65" s="382" t="s">
        <v>405</v>
      </c>
      <c r="E65" s="406" t="s">
        <v>418</v>
      </c>
      <c r="F65" s="381"/>
      <c r="G65" s="381"/>
      <c r="H65" s="381"/>
      <c r="I65" s="381"/>
      <c r="J65" s="381"/>
      <c r="K65" s="381"/>
      <c r="L65" s="384" t="s">
        <v>185</v>
      </c>
      <c r="M65" s="381"/>
      <c r="N65" s="381"/>
      <c r="O65" s="381"/>
      <c r="P65" s="381"/>
      <c r="Q65" s="381"/>
      <c r="R65" s="398"/>
      <c r="S65" s="398"/>
      <c r="T65" s="381"/>
      <c r="U65" s="381"/>
      <c r="V65" s="500"/>
    </row>
    <row r="66" spans="2:22" x14ac:dyDescent="0.25">
      <c r="B66" s="496" t="s">
        <v>419</v>
      </c>
      <c r="C66" s="381"/>
      <c r="D66" s="382" t="s">
        <v>405</v>
      </c>
      <c r="E66" s="406" t="s">
        <v>420</v>
      </c>
      <c r="F66" s="381"/>
      <c r="G66" s="381"/>
      <c r="H66" s="381"/>
      <c r="I66" s="381"/>
      <c r="J66" s="381"/>
      <c r="K66" s="381"/>
      <c r="L66" s="384" t="s">
        <v>185</v>
      </c>
      <c r="M66" s="381"/>
      <c r="N66" s="381"/>
      <c r="O66" s="381"/>
      <c r="P66" s="381"/>
      <c r="Q66" s="381"/>
      <c r="R66" s="398"/>
      <c r="S66" s="398"/>
      <c r="T66" s="381"/>
      <c r="U66" s="381"/>
      <c r="V66" s="500"/>
    </row>
    <row r="67" spans="2:22" x14ac:dyDescent="0.25">
      <c r="B67" s="496" t="s">
        <v>421</v>
      </c>
      <c r="C67" s="381"/>
      <c r="D67" s="382" t="s">
        <v>422</v>
      </c>
      <c r="E67" s="406" t="s">
        <v>423</v>
      </c>
      <c r="F67" s="381"/>
      <c r="G67" s="381"/>
      <c r="H67" s="381"/>
      <c r="I67" s="381"/>
      <c r="J67" s="381"/>
      <c r="K67" s="381"/>
      <c r="L67" s="384" t="s">
        <v>185</v>
      </c>
      <c r="M67" s="381"/>
      <c r="N67" s="381"/>
      <c r="O67" s="381"/>
      <c r="P67" s="381"/>
      <c r="Q67" s="381"/>
      <c r="R67" s="398"/>
      <c r="S67" s="398"/>
      <c r="T67" s="381"/>
      <c r="U67" s="381"/>
      <c r="V67" s="500"/>
    </row>
    <row r="68" spans="2:22" x14ac:dyDescent="0.25">
      <c r="B68" s="496" t="s">
        <v>424</v>
      </c>
      <c r="C68" s="381"/>
      <c r="D68" s="382" t="s">
        <v>422</v>
      </c>
      <c r="E68" s="406" t="s">
        <v>425</v>
      </c>
      <c r="F68" s="381"/>
      <c r="G68" s="381"/>
      <c r="H68" s="381"/>
      <c r="I68" s="381"/>
      <c r="J68" s="381"/>
      <c r="K68" s="381"/>
      <c r="L68" s="384" t="s">
        <v>185</v>
      </c>
      <c r="M68" s="381"/>
      <c r="N68" s="381"/>
      <c r="O68" s="381"/>
      <c r="P68" s="381"/>
      <c r="Q68" s="381"/>
      <c r="R68" s="398"/>
      <c r="S68" s="398"/>
      <c r="T68" s="381"/>
      <c r="U68" s="381"/>
      <c r="V68" s="500"/>
    </row>
    <row r="69" spans="2:22" x14ac:dyDescent="0.25">
      <c r="B69" s="496" t="s">
        <v>426</v>
      </c>
      <c r="C69" s="381"/>
      <c r="D69" s="382" t="s">
        <v>422</v>
      </c>
      <c r="E69" s="406" t="s">
        <v>427</v>
      </c>
      <c r="F69" s="381"/>
      <c r="G69" s="381"/>
      <c r="H69" s="381"/>
      <c r="I69" s="381"/>
      <c r="J69" s="381"/>
      <c r="K69" s="381"/>
      <c r="L69" s="384" t="s">
        <v>185</v>
      </c>
      <c r="M69" s="381"/>
      <c r="N69" s="381"/>
      <c r="O69" s="381"/>
      <c r="P69" s="381"/>
      <c r="Q69" s="381"/>
      <c r="R69" s="398"/>
      <c r="S69" s="398"/>
      <c r="T69" s="381"/>
      <c r="U69" s="381"/>
      <c r="V69" s="500"/>
    </row>
    <row r="70" spans="2:22" x14ac:dyDescent="0.25">
      <c r="B70" s="496" t="s">
        <v>428</v>
      </c>
      <c r="C70" s="381"/>
      <c r="D70" s="382" t="s">
        <v>422</v>
      </c>
      <c r="E70" s="406" t="s">
        <v>429</v>
      </c>
      <c r="F70" s="381"/>
      <c r="G70" s="381"/>
      <c r="H70" s="381"/>
      <c r="I70" s="381"/>
      <c r="J70" s="381"/>
      <c r="K70" s="381"/>
      <c r="L70" s="384" t="s">
        <v>185</v>
      </c>
      <c r="M70" s="381"/>
      <c r="N70" s="381"/>
      <c r="O70" s="381"/>
      <c r="P70" s="381"/>
      <c r="Q70" s="381"/>
      <c r="R70" s="398"/>
      <c r="S70" s="398"/>
      <c r="T70" s="381"/>
      <c r="U70" s="381"/>
      <c r="V70" s="500"/>
    </row>
    <row r="71" spans="2:22" x14ac:dyDescent="0.25">
      <c r="B71" s="496" t="s">
        <v>430</v>
      </c>
      <c r="C71" s="381"/>
      <c r="D71" s="382" t="s">
        <v>422</v>
      </c>
      <c r="E71" s="406" t="s">
        <v>431</v>
      </c>
      <c r="F71" s="381"/>
      <c r="G71" s="381"/>
      <c r="H71" s="381"/>
      <c r="I71" s="381"/>
      <c r="J71" s="381"/>
      <c r="K71" s="381"/>
      <c r="L71" s="384" t="s">
        <v>185</v>
      </c>
      <c r="M71" s="381"/>
      <c r="N71" s="381"/>
      <c r="O71" s="381"/>
      <c r="P71" s="381"/>
      <c r="Q71" s="381"/>
      <c r="R71" s="398"/>
      <c r="S71" s="398"/>
      <c r="T71" s="381"/>
      <c r="U71" s="381"/>
      <c r="V71" s="500"/>
    </row>
    <row r="72" spans="2:22" x14ac:dyDescent="0.25">
      <c r="B72" s="496" t="s">
        <v>432</v>
      </c>
      <c r="C72" s="381"/>
      <c r="D72" s="382" t="s">
        <v>422</v>
      </c>
      <c r="E72" s="406" t="s">
        <v>433</v>
      </c>
      <c r="F72" s="381"/>
      <c r="G72" s="381"/>
      <c r="H72" s="381"/>
      <c r="I72" s="381"/>
      <c r="J72" s="381"/>
      <c r="K72" s="381"/>
      <c r="L72" s="384" t="s">
        <v>185</v>
      </c>
      <c r="M72" s="381"/>
      <c r="N72" s="381"/>
      <c r="O72" s="381"/>
      <c r="P72" s="398"/>
      <c r="Q72" s="381"/>
      <c r="R72" s="381"/>
      <c r="S72" s="398"/>
      <c r="T72" s="381"/>
      <c r="U72" s="398"/>
      <c r="V72" s="500"/>
    </row>
    <row r="73" spans="2:22" x14ac:dyDescent="0.25">
      <c r="B73" s="496" t="s">
        <v>434</v>
      </c>
      <c r="C73" s="381"/>
      <c r="D73" s="382" t="s">
        <v>422</v>
      </c>
      <c r="E73" s="406" t="s">
        <v>435</v>
      </c>
      <c r="F73" s="381"/>
      <c r="G73" s="381"/>
      <c r="H73" s="381"/>
      <c r="I73" s="381"/>
      <c r="J73" s="381"/>
      <c r="K73" s="381"/>
      <c r="L73" s="384" t="s">
        <v>185</v>
      </c>
      <c r="M73" s="381"/>
      <c r="N73" s="381"/>
      <c r="O73" s="381"/>
      <c r="P73" s="398"/>
      <c r="Q73" s="381"/>
      <c r="R73" s="381"/>
      <c r="S73" s="398"/>
      <c r="T73" s="381"/>
      <c r="U73" s="398"/>
      <c r="V73" s="500"/>
    </row>
    <row r="74" spans="2:22" x14ac:dyDescent="0.25">
      <c r="B74" s="496" t="s">
        <v>436</v>
      </c>
      <c r="C74" s="381"/>
      <c r="D74" s="382" t="s">
        <v>437</v>
      </c>
      <c r="E74" s="402" t="s">
        <v>438</v>
      </c>
      <c r="F74" s="381"/>
      <c r="G74" s="381"/>
      <c r="H74" s="381"/>
      <c r="I74" s="381"/>
      <c r="J74" s="381"/>
      <c r="K74" s="381"/>
      <c r="L74" s="384" t="s">
        <v>185</v>
      </c>
      <c r="M74" s="381"/>
      <c r="N74" s="381"/>
      <c r="O74" s="381"/>
      <c r="P74" s="398"/>
      <c r="Q74" s="381"/>
      <c r="R74" s="381"/>
      <c r="S74" s="398"/>
      <c r="T74" s="381"/>
      <c r="U74" s="398"/>
      <c r="V74" s="500"/>
    </row>
    <row r="75" spans="2:22" x14ac:dyDescent="0.25">
      <c r="B75" s="496" t="s">
        <v>439</v>
      </c>
      <c r="C75" s="381"/>
      <c r="D75" s="382" t="s">
        <v>437</v>
      </c>
      <c r="E75" s="402" t="s">
        <v>440</v>
      </c>
      <c r="F75" s="381"/>
      <c r="G75" s="381"/>
      <c r="H75" s="381"/>
      <c r="I75" s="381"/>
      <c r="J75" s="381"/>
      <c r="K75" s="381"/>
      <c r="L75" s="384" t="s">
        <v>185</v>
      </c>
      <c r="M75" s="381"/>
      <c r="N75" s="381"/>
      <c r="O75" s="381"/>
      <c r="P75" s="398"/>
      <c r="Q75" s="381"/>
      <c r="R75" s="381"/>
      <c r="S75" s="398"/>
      <c r="T75" s="381"/>
      <c r="U75" s="398"/>
      <c r="V75" s="500"/>
    </row>
    <row r="76" spans="2:22" x14ac:dyDescent="0.25">
      <c r="B76" s="496" t="s">
        <v>441</v>
      </c>
      <c r="C76" s="381"/>
      <c r="D76" s="382" t="s">
        <v>437</v>
      </c>
      <c r="E76" s="402" t="s">
        <v>442</v>
      </c>
      <c r="F76" s="381"/>
      <c r="G76" s="381"/>
      <c r="H76" s="381"/>
      <c r="I76" s="381"/>
      <c r="J76" s="381"/>
      <c r="K76" s="381"/>
      <c r="L76" s="384" t="s">
        <v>185</v>
      </c>
      <c r="M76" s="381"/>
      <c r="N76" s="381"/>
      <c r="O76" s="381"/>
      <c r="P76" s="398"/>
      <c r="Q76" s="381"/>
      <c r="R76" s="381"/>
      <c r="S76" s="398"/>
      <c r="T76" s="381"/>
      <c r="U76" s="398"/>
      <c r="V76" s="500"/>
    </row>
    <row r="77" spans="2:22" x14ac:dyDescent="0.25">
      <c r="B77" s="496" t="s">
        <v>443</v>
      </c>
      <c r="C77" s="381"/>
      <c r="D77" s="382" t="s">
        <v>437</v>
      </c>
      <c r="E77" s="402" t="s">
        <v>444</v>
      </c>
      <c r="F77" s="381"/>
      <c r="G77" s="381"/>
      <c r="H77" s="381"/>
      <c r="I77" s="381"/>
      <c r="J77" s="381"/>
      <c r="K77" s="381"/>
      <c r="L77" s="384" t="s">
        <v>185</v>
      </c>
      <c r="M77" s="381"/>
      <c r="N77" s="381"/>
      <c r="O77" s="381"/>
      <c r="P77" s="398"/>
      <c r="Q77" s="381"/>
      <c r="R77" s="381"/>
      <c r="S77" s="398"/>
      <c r="T77" s="381"/>
      <c r="U77" s="398"/>
      <c r="V77" s="500"/>
    </row>
    <row r="78" spans="2:22" x14ac:dyDescent="0.25">
      <c r="B78" s="496" t="s">
        <v>445</v>
      </c>
      <c r="C78" s="381"/>
      <c r="D78" s="382" t="s">
        <v>437</v>
      </c>
      <c r="E78" s="402" t="s">
        <v>446</v>
      </c>
      <c r="F78" s="381"/>
      <c r="G78" s="381"/>
      <c r="H78" s="381"/>
      <c r="I78" s="381"/>
      <c r="J78" s="381"/>
      <c r="K78" s="381"/>
      <c r="L78" s="384" t="s">
        <v>185</v>
      </c>
      <c r="M78" s="381"/>
      <c r="N78" s="381"/>
      <c r="O78" s="381"/>
      <c r="P78" s="398"/>
      <c r="Q78" s="381"/>
      <c r="R78" s="381"/>
      <c r="S78" s="398"/>
      <c r="T78" s="381"/>
      <c r="U78" s="398"/>
      <c r="V78" s="500"/>
    </row>
    <row r="79" spans="2:22" x14ac:dyDescent="0.25">
      <c r="B79" s="496" t="s">
        <v>447</v>
      </c>
      <c r="C79" s="381"/>
      <c r="D79" s="382" t="s">
        <v>437</v>
      </c>
      <c r="E79" s="402" t="s">
        <v>448</v>
      </c>
      <c r="F79" s="381"/>
      <c r="G79" s="381"/>
      <c r="H79" s="381"/>
      <c r="I79" s="381"/>
      <c r="J79" s="381"/>
      <c r="K79" s="381"/>
      <c r="L79" s="384" t="s">
        <v>185</v>
      </c>
      <c r="M79" s="381"/>
      <c r="N79" s="381"/>
      <c r="O79" s="381"/>
      <c r="P79" s="398"/>
      <c r="Q79" s="381"/>
      <c r="R79" s="381"/>
      <c r="S79" s="398"/>
      <c r="T79" s="381"/>
      <c r="U79" s="398"/>
      <c r="V79" s="500"/>
    </row>
    <row r="80" spans="2:22" x14ac:dyDescent="0.25">
      <c r="B80" s="496" t="s">
        <v>449</v>
      </c>
      <c r="C80" s="381"/>
      <c r="D80" s="382" t="s">
        <v>437</v>
      </c>
      <c r="E80" s="402" t="s">
        <v>450</v>
      </c>
      <c r="F80" s="381"/>
      <c r="G80" s="381"/>
      <c r="H80" s="381"/>
      <c r="I80" s="381"/>
      <c r="J80" s="381"/>
      <c r="K80" s="381"/>
      <c r="L80" s="384" t="s">
        <v>185</v>
      </c>
      <c r="M80" s="381"/>
      <c r="N80" s="381"/>
      <c r="O80" s="381"/>
      <c r="P80" s="398"/>
      <c r="Q80" s="381"/>
      <c r="R80" s="381"/>
      <c r="S80" s="398"/>
      <c r="T80" s="381"/>
      <c r="U80" s="398"/>
      <c r="V80" s="500"/>
    </row>
    <row r="81" spans="2:22" x14ac:dyDescent="0.25">
      <c r="B81" s="496" t="s">
        <v>451</v>
      </c>
      <c r="C81" s="381"/>
      <c r="D81" s="382" t="s">
        <v>437</v>
      </c>
      <c r="E81" s="402" t="s">
        <v>452</v>
      </c>
      <c r="F81" s="381"/>
      <c r="G81" s="381"/>
      <c r="H81" s="381"/>
      <c r="I81" s="381"/>
      <c r="J81" s="381"/>
      <c r="K81" s="381"/>
      <c r="L81" s="384" t="s">
        <v>185</v>
      </c>
      <c r="M81" s="381"/>
      <c r="N81" s="381"/>
      <c r="O81" s="381"/>
      <c r="P81" s="398"/>
      <c r="Q81" s="381"/>
      <c r="R81" s="381"/>
      <c r="S81" s="398"/>
      <c r="T81" s="381"/>
      <c r="U81" s="398"/>
      <c r="V81" s="500"/>
    </row>
    <row r="82" spans="2:22" x14ac:dyDescent="0.25">
      <c r="B82" s="496" t="s">
        <v>453</v>
      </c>
      <c r="C82" s="381"/>
      <c r="D82" s="382" t="s">
        <v>437</v>
      </c>
      <c r="E82" s="402" t="s">
        <v>454</v>
      </c>
      <c r="F82" s="381"/>
      <c r="G82" s="381"/>
      <c r="H82" s="381"/>
      <c r="I82" s="381"/>
      <c r="J82" s="381"/>
      <c r="K82" s="381"/>
      <c r="L82" s="384" t="s">
        <v>185</v>
      </c>
      <c r="M82" s="381"/>
      <c r="N82" s="381"/>
      <c r="O82" s="381"/>
      <c r="P82" s="398"/>
      <c r="Q82" s="381"/>
      <c r="R82" s="381"/>
      <c r="S82" s="398"/>
      <c r="T82" s="381"/>
      <c r="U82" s="398"/>
      <c r="V82" s="500"/>
    </row>
    <row r="83" spans="2:22" x14ac:dyDescent="0.25">
      <c r="B83" s="496" t="s">
        <v>455</v>
      </c>
      <c r="C83" s="381"/>
      <c r="D83" s="382" t="s">
        <v>456</v>
      </c>
      <c r="E83" s="402" t="s">
        <v>457</v>
      </c>
      <c r="F83" s="381"/>
      <c r="G83" s="381"/>
      <c r="H83" s="381"/>
      <c r="I83" s="381"/>
      <c r="J83" s="381"/>
      <c r="K83" s="381"/>
      <c r="L83" s="384" t="s">
        <v>185</v>
      </c>
      <c r="M83" s="381"/>
      <c r="N83" s="381"/>
      <c r="O83" s="381"/>
      <c r="P83" s="398"/>
      <c r="Q83" s="381"/>
      <c r="R83" s="381"/>
      <c r="S83" s="398"/>
      <c r="T83" s="381"/>
      <c r="U83" s="398"/>
      <c r="V83" s="500"/>
    </row>
    <row r="84" spans="2:22" x14ac:dyDescent="0.25">
      <c r="B84" s="496" t="s">
        <v>458</v>
      </c>
      <c r="C84" s="381"/>
      <c r="D84" s="382" t="s">
        <v>456</v>
      </c>
      <c r="E84" s="402" t="s">
        <v>459</v>
      </c>
      <c r="F84" s="381"/>
      <c r="G84" s="381"/>
      <c r="H84" s="381"/>
      <c r="I84" s="381"/>
      <c r="J84" s="381"/>
      <c r="K84" s="381"/>
      <c r="L84" s="384" t="s">
        <v>185</v>
      </c>
      <c r="M84" s="381"/>
      <c r="N84" s="381"/>
      <c r="O84" s="381"/>
      <c r="P84" s="398"/>
      <c r="Q84" s="381"/>
      <c r="R84" s="381"/>
      <c r="S84" s="398"/>
      <c r="T84" s="381"/>
      <c r="U84" s="398"/>
      <c r="V84" s="500"/>
    </row>
    <row r="85" spans="2:22" x14ac:dyDescent="0.25">
      <c r="B85" s="496" t="s">
        <v>460</v>
      </c>
      <c r="C85" s="381"/>
      <c r="D85" s="382" t="s">
        <v>456</v>
      </c>
      <c r="E85" s="402" t="s">
        <v>461</v>
      </c>
      <c r="F85" s="381"/>
      <c r="G85" s="381"/>
      <c r="H85" s="381"/>
      <c r="I85" s="381"/>
      <c r="J85" s="381"/>
      <c r="K85" s="381"/>
      <c r="L85" s="384" t="s">
        <v>185</v>
      </c>
      <c r="M85" s="381"/>
      <c r="N85" s="381"/>
      <c r="O85" s="381"/>
      <c r="P85" s="398"/>
      <c r="Q85" s="381"/>
      <c r="R85" s="381"/>
      <c r="S85" s="398"/>
      <c r="T85" s="381"/>
      <c r="U85" s="398"/>
      <c r="V85" s="500"/>
    </row>
    <row r="86" spans="2:22" x14ac:dyDescent="0.25">
      <c r="B86" s="496" t="s">
        <v>462</v>
      </c>
      <c r="C86" s="381"/>
      <c r="D86" s="382" t="s">
        <v>456</v>
      </c>
      <c r="E86" s="402" t="s">
        <v>463</v>
      </c>
      <c r="F86" s="381"/>
      <c r="G86" s="381"/>
      <c r="H86" s="381"/>
      <c r="I86" s="381"/>
      <c r="J86" s="381"/>
      <c r="K86" s="381"/>
      <c r="L86" s="384" t="s">
        <v>185</v>
      </c>
      <c r="M86" s="381"/>
      <c r="N86" s="381"/>
      <c r="O86" s="381"/>
      <c r="P86" s="398"/>
      <c r="Q86" s="381"/>
      <c r="R86" s="381"/>
      <c r="S86" s="398"/>
      <c r="T86" s="381"/>
      <c r="U86" s="398"/>
      <c r="V86" s="500"/>
    </row>
    <row r="87" spans="2:22" x14ac:dyDescent="0.25">
      <c r="B87" s="496" t="s">
        <v>464</v>
      </c>
      <c r="C87" s="381"/>
      <c r="D87" s="382" t="s">
        <v>456</v>
      </c>
      <c r="E87" s="402" t="s">
        <v>465</v>
      </c>
      <c r="F87" s="381"/>
      <c r="G87" s="381"/>
      <c r="H87" s="381"/>
      <c r="I87" s="381"/>
      <c r="J87" s="381"/>
      <c r="K87" s="381"/>
      <c r="L87" s="384" t="s">
        <v>185</v>
      </c>
      <c r="M87" s="381"/>
      <c r="N87" s="381"/>
      <c r="O87" s="381"/>
      <c r="P87" s="398"/>
      <c r="Q87" s="381"/>
      <c r="R87" s="381"/>
      <c r="S87" s="398"/>
      <c r="T87" s="381"/>
      <c r="U87" s="398"/>
      <c r="V87" s="500"/>
    </row>
    <row r="88" spans="2:22" x14ac:dyDescent="0.25">
      <c r="B88" s="496" t="s">
        <v>466</v>
      </c>
      <c r="C88" s="381"/>
      <c r="D88" s="382" t="s">
        <v>456</v>
      </c>
      <c r="E88" s="402" t="s">
        <v>467</v>
      </c>
      <c r="F88" s="381"/>
      <c r="G88" s="381"/>
      <c r="H88" s="381"/>
      <c r="I88" s="381"/>
      <c r="J88" s="381"/>
      <c r="K88" s="381"/>
      <c r="L88" s="384" t="s">
        <v>185</v>
      </c>
      <c r="M88" s="381"/>
      <c r="N88" s="381"/>
      <c r="O88" s="381"/>
      <c r="P88" s="398"/>
      <c r="Q88" s="381"/>
      <c r="R88" s="381"/>
      <c r="S88" s="398"/>
      <c r="T88" s="381"/>
      <c r="U88" s="398"/>
      <c r="V88" s="500"/>
    </row>
    <row r="89" spans="2:22" x14ac:dyDescent="0.25">
      <c r="B89" s="496" t="s">
        <v>468</v>
      </c>
      <c r="C89" s="381"/>
      <c r="D89" s="382" t="s">
        <v>456</v>
      </c>
      <c r="E89" s="402" t="s">
        <v>469</v>
      </c>
      <c r="F89" s="381"/>
      <c r="G89" s="381"/>
      <c r="H89" s="381"/>
      <c r="I89" s="381"/>
      <c r="J89" s="381"/>
      <c r="K89" s="381"/>
      <c r="L89" s="384" t="s">
        <v>185</v>
      </c>
      <c r="M89" s="381"/>
      <c r="N89" s="381"/>
      <c r="O89" s="381"/>
      <c r="P89" s="398"/>
      <c r="Q89" s="381"/>
      <c r="R89" s="381"/>
      <c r="S89" s="398"/>
      <c r="T89" s="381"/>
      <c r="U89" s="398"/>
      <c r="V89" s="500"/>
    </row>
    <row r="90" spans="2:22" x14ac:dyDescent="0.25">
      <c r="B90" s="496" t="s">
        <v>470</v>
      </c>
      <c r="C90" s="381"/>
      <c r="D90" s="382" t="s">
        <v>456</v>
      </c>
      <c r="E90" s="402" t="s">
        <v>471</v>
      </c>
      <c r="F90" s="381"/>
      <c r="G90" s="381"/>
      <c r="H90" s="381"/>
      <c r="I90" s="381"/>
      <c r="J90" s="381"/>
      <c r="K90" s="381"/>
      <c r="L90" s="384" t="s">
        <v>185</v>
      </c>
      <c r="M90" s="381"/>
      <c r="N90" s="381"/>
      <c r="O90" s="381"/>
      <c r="P90" s="398"/>
      <c r="Q90" s="381"/>
      <c r="R90" s="381"/>
      <c r="S90" s="398"/>
      <c r="T90" s="381"/>
      <c r="U90" s="398"/>
      <c r="V90" s="500"/>
    </row>
    <row r="91" spans="2:22" x14ac:dyDescent="0.25">
      <c r="B91" s="496" t="s">
        <v>472</v>
      </c>
      <c r="C91" s="381"/>
      <c r="D91" s="382" t="s">
        <v>473</v>
      </c>
      <c r="E91" s="407" t="s">
        <v>474</v>
      </c>
      <c r="F91" s="381"/>
      <c r="G91" s="381"/>
      <c r="H91" s="381"/>
      <c r="I91" s="381"/>
      <c r="J91" s="381"/>
      <c r="K91" s="381"/>
      <c r="L91" s="384" t="s">
        <v>185</v>
      </c>
      <c r="M91" s="381"/>
      <c r="N91" s="381"/>
      <c r="O91" s="381"/>
      <c r="P91" s="398"/>
      <c r="Q91" s="381"/>
      <c r="R91" s="381"/>
      <c r="S91" s="398"/>
      <c r="T91" s="381"/>
      <c r="U91" s="398"/>
      <c r="V91" s="500"/>
    </row>
    <row r="92" spans="2:22" x14ac:dyDescent="0.25">
      <c r="B92" s="496" t="s">
        <v>475</v>
      </c>
      <c r="C92" s="381"/>
      <c r="D92" s="382" t="s">
        <v>473</v>
      </c>
      <c r="E92" s="407" t="s">
        <v>476</v>
      </c>
      <c r="F92" s="381"/>
      <c r="G92" s="381"/>
      <c r="H92" s="381"/>
      <c r="I92" s="381"/>
      <c r="J92" s="381"/>
      <c r="K92" s="381"/>
      <c r="L92" s="384" t="s">
        <v>185</v>
      </c>
      <c r="M92" s="381"/>
      <c r="N92" s="381"/>
      <c r="O92" s="381"/>
      <c r="P92" s="398"/>
      <c r="Q92" s="381"/>
      <c r="R92" s="381"/>
      <c r="S92" s="398"/>
      <c r="T92" s="381"/>
      <c r="U92" s="398"/>
      <c r="V92" s="500"/>
    </row>
    <row r="93" spans="2:22" x14ac:dyDescent="0.25">
      <c r="B93" s="496" t="s">
        <v>477</v>
      </c>
      <c r="C93" s="381"/>
      <c r="D93" s="382" t="s">
        <v>473</v>
      </c>
      <c r="E93" s="407" t="s">
        <v>478</v>
      </c>
      <c r="F93" s="381"/>
      <c r="G93" s="381"/>
      <c r="H93" s="381"/>
      <c r="I93" s="381"/>
      <c r="J93" s="381"/>
      <c r="K93" s="381"/>
      <c r="L93" s="384" t="s">
        <v>185</v>
      </c>
      <c r="M93" s="381"/>
      <c r="N93" s="381"/>
      <c r="O93" s="381"/>
      <c r="P93" s="398"/>
      <c r="Q93" s="381"/>
      <c r="R93" s="381"/>
      <c r="S93" s="398"/>
      <c r="T93" s="381"/>
      <c r="U93" s="398"/>
      <c r="V93" s="500"/>
    </row>
    <row r="94" spans="2:22" x14ac:dyDescent="0.25">
      <c r="B94" s="496" t="s">
        <v>479</v>
      </c>
      <c r="C94" s="381"/>
      <c r="D94" s="382" t="s">
        <v>473</v>
      </c>
      <c r="E94" s="407" t="s">
        <v>480</v>
      </c>
      <c r="F94" s="381"/>
      <c r="G94" s="381"/>
      <c r="H94" s="381"/>
      <c r="I94" s="381"/>
      <c r="J94" s="381"/>
      <c r="K94" s="381"/>
      <c r="L94" s="384" t="s">
        <v>185</v>
      </c>
      <c r="M94" s="381"/>
      <c r="N94" s="381"/>
      <c r="O94" s="381"/>
      <c r="P94" s="398"/>
      <c r="Q94" s="381"/>
      <c r="R94" s="381"/>
      <c r="S94" s="398"/>
      <c r="T94" s="381"/>
      <c r="U94" s="398"/>
      <c r="V94" s="500"/>
    </row>
    <row r="95" spans="2:22" x14ac:dyDescent="0.25">
      <c r="B95" s="496" t="s">
        <v>481</v>
      </c>
      <c r="C95" s="381"/>
      <c r="D95" s="382" t="s">
        <v>473</v>
      </c>
      <c r="E95" s="407" t="s">
        <v>482</v>
      </c>
      <c r="F95" s="381"/>
      <c r="G95" s="381"/>
      <c r="H95" s="381"/>
      <c r="I95" s="381"/>
      <c r="J95" s="381"/>
      <c r="K95" s="381"/>
      <c r="L95" s="384" t="s">
        <v>185</v>
      </c>
      <c r="M95" s="381"/>
      <c r="N95" s="381"/>
      <c r="O95" s="381"/>
      <c r="P95" s="398"/>
      <c r="Q95" s="381"/>
      <c r="R95" s="381"/>
      <c r="S95" s="398"/>
      <c r="T95" s="381"/>
      <c r="U95" s="398"/>
      <c r="V95" s="500"/>
    </row>
    <row r="96" spans="2:22" x14ac:dyDescent="0.25">
      <c r="B96" s="496" t="s">
        <v>483</v>
      </c>
      <c r="C96" s="381"/>
      <c r="D96" s="382" t="s">
        <v>473</v>
      </c>
      <c r="E96" s="407" t="s">
        <v>484</v>
      </c>
      <c r="F96" s="381"/>
      <c r="G96" s="381"/>
      <c r="H96" s="381"/>
      <c r="I96" s="381"/>
      <c r="J96" s="381"/>
      <c r="K96" s="381"/>
      <c r="L96" s="384" t="s">
        <v>185</v>
      </c>
      <c r="M96" s="381"/>
      <c r="N96" s="381"/>
      <c r="O96" s="381"/>
      <c r="P96" s="398"/>
      <c r="Q96" s="381"/>
      <c r="R96" s="381"/>
      <c r="S96" s="398"/>
      <c r="T96" s="381"/>
      <c r="U96" s="398"/>
      <c r="V96" s="500"/>
    </row>
    <row r="97" spans="2:22" x14ac:dyDescent="0.25">
      <c r="B97" s="496" t="s">
        <v>485</v>
      </c>
      <c r="C97" s="381"/>
      <c r="D97" s="382" t="s">
        <v>473</v>
      </c>
      <c r="E97" s="407" t="s">
        <v>486</v>
      </c>
      <c r="F97" s="381"/>
      <c r="G97" s="381"/>
      <c r="H97" s="381"/>
      <c r="I97" s="381"/>
      <c r="J97" s="381"/>
      <c r="K97" s="381"/>
      <c r="L97" s="384" t="s">
        <v>185</v>
      </c>
      <c r="M97" s="381"/>
      <c r="N97" s="381"/>
      <c r="O97" s="381"/>
      <c r="P97" s="398"/>
      <c r="Q97" s="381"/>
      <c r="R97" s="381"/>
      <c r="S97" s="398"/>
      <c r="T97" s="381"/>
      <c r="U97" s="398"/>
      <c r="V97" s="500"/>
    </row>
    <row r="98" spans="2:22" x14ac:dyDescent="0.25">
      <c r="B98" s="496" t="s">
        <v>487</v>
      </c>
      <c r="C98" s="381"/>
      <c r="D98" s="382" t="s">
        <v>473</v>
      </c>
      <c r="E98" s="407" t="s">
        <v>488</v>
      </c>
      <c r="F98" s="381"/>
      <c r="G98" s="381"/>
      <c r="H98" s="381"/>
      <c r="I98" s="381"/>
      <c r="J98" s="381"/>
      <c r="K98" s="381"/>
      <c r="L98" s="384" t="s">
        <v>185</v>
      </c>
      <c r="M98" s="381"/>
      <c r="N98" s="381"/>
      <c r="O98" s="381"/>
      <c r="P98" s="398"/>
      <c r="Q98" s="381"/>
      <c r="R98" s="381"/>
      <c r="S98" s="398"/>
      <c r="T98" s="381"/>
      <c r="U98" s="398"/>
      <c r="V98" s="500"/>
    </row>
    <row r="99" spans="2:22" x14ac:dyDescent="0.25">
      <c r="B99" s="496" t="s">
        <v>489</v>
      </c>
      <c r="C99" s="381"/>
      <c r="D99" s="382" t="s">
        <v>490</v>
      </c>
      <c r="E99" s="407" t="s">
        <v>491</v>
      </c>
      <c r="F99" s="381"/>
      <c r="G99" s="381"/>
      <c r="H99" s="381"/>
      <c r="I99" s="381"/>
      <c r="J99" s="381"/>
      <c r="K99" s="381"/>
      <c r="L99" s="384" t="s">
        <v>185</v>
      </c>
      <c r="M99" s="381"/>
      <c r="N99" s="381"/>
      <c r="O99" s="381"/>
      <c r="P99" s="398"/>
      <c r="Q99" s="381"/>
      <c r="R99" s="381"/>
      <c r="S99" s="398"/>
      <c r="T99" s="381"/>
      <c r="U99" s="398"/>
      <c r="V99" s="500"/>
    </row>
    <row r="100" spans="2:22" x14ac:dyDescent="0.25">
      <c r="B100" s="496" t="s">
        <v>492</v>
      </c>
      <c r="C100" s="381"/>
      <c r="D100" s="382" t="s">
        <v>490</v>
      </c>
      <c r="E100" s="407" t="s">
        <v>493</v>
      </c>
      <c r="F100" s="381"/>
      <c r="G100" s="381"/>
      <c r="H100" s="381"/>
      <c r="I100" s="381"/>
      <c r="J100" s="381"/>
      <c r="K100" s="381"/>
      <c r="L100" s="384" t="s">
        <v>185</v>
      </c>
      <c r="M100" s="381"/>
      <c r="N100" s="381"/>
      <c r="O100" s="381"/>
      <c r="P100" s="398"/>
      <c r="Q100" s="381"/>
      <c r="R100" s="381"/>
      <c r="S100" s="398"/>
      <c r="T100" s="381"/>
      <c r="U100" s="398"/>
      <c r="V100" s="500"/>
    </row>
    <row r="101" spans="2:22" x14ac:dyDescent="0.25">
      <c r="B101" s="496" t="s">
        <v>494</v>
      </c>
      <c r="C101" s="381"/>
      <c r="D101" s="382" t="s">
        <v>490</v>
      </c>
      <c r="E101" s="407" t="s">
        <v>495</v>
      </c>
      <c r="F101" s="381"/>
      <c r="G101" s="381"/>
      <c r="H101" s="381"/>
      <c r="I101" s="381"/>
      <c r="J101" s="381"/>
      <c r="K101" s="381"/>
      <c r="L101" s="384" t="s">
        <v>185</v>
      </c>
      <c r="M101" s="381"/>
      <c r="N101" s="381"/>
      <c r="O101" s="381"/>
      <c r="P101" s="398"/>
      <c r="Q101" s="381"/>
      <c r="R101" s="381"/>
      <c r="S101" s="398"/>
      <c r="T101" s="381"/>
      <c r="U101" s="398"/>
      <c r="V101" s="500"/>
    </row>
    <row r="102" spans="2:22" x14ac:dyDescent="0.25">
      <c r="B102" s="496" t="s">
        <v>496</v>
      </c>
      <c r="C102" s="381"/>
      <c r="D102" s="382" t="s">
        <v>490</v>
      </c>
      <c r="E102" s="407" t="s">
        <v>497</v>
      </c>
      <c r="F102" s="381"/>
      <c r="G102" s="381"/>
      <c r="H102" s="381"/>
      <c r="I102" s="381"/>
      <c r="J102" s="381"/>
      <c r="K102" s="381"/>
      <c r="L102" s="384" t="s">
        <v>185</v>
      </c>
      <c r="M102" s="381"/>
      <c r="N102" s="381"/>
      <c r="O102" s="381"/>
      <c r="P102" s="398"/>
      <c r="Q102" s="381"/>
      <c r="R102" s="381"/>
      <c r="S102" s="398"/>
      <c r="T102" s="381"/>
      <c r="U102" s="398"/>
      <c r="V102" s="500"/>
    </row>
    <row r="103" spans="2:22" x14ac:dyDescent="0.25">
      <c r="B103" s="496" t="s">
        <v>498</v>
      </c>
      <c r="C103" s="381"/>
      <c r="D103" s="382" t="s">
        <v>490</v>
      </c>
      <c r="E103" s="407" t="s">
        <v>499</v>
      </c>
      <c r="F103" s="381"/>
      <c r="G103" s="381"/>
      <c r="H103" s="381"/>
      <c r="I103" s="381"/>
      <c r="J103" s="381"/>
      <c r="K103" s="381"/>
      <c r="L103" s="384" t="s">
        <v>185</v>
      </c>
      <c r="M103" s="381"/>
      <c r="N103" s="381"/>
      <c r="O103" s="381"/>
      <c r="P103" s="398"/>
      <c r="Q103" s="381"/>
      <c r="R103" s="381"/>
      <c r="S103" s="398"/>
      <c r="T103" s="381"/>
      <c r="U103" s="398"/>
      <c r="V103" s="500"/>
    </row>
    <row r="104" spans="2:22" x14ac:dyDescent="0.25">
      <c r="B104" s="496" t="s">
        <v>500</v>
      </c>
      <c r="C104" s="381"/>
      <c r="D104" s="382" t="s">
        <v>490</v>
      </c>
      <c r="E104" s="407" t="s">
        <v>501</v>
      </c>
      <c r="F104" s="381"/>
      <c r="G104" s="381"/>
      <c r="H104" s="381"/>
      <c r="I104" s="381"/>
      <c r="J104" s="381"/>
      <c r="K104" s="381"/>
      <c r="L104" s="384" t="s">
        <v>185</v>
      </c>
      <c r="M104" s="381"/>
      <c r="N104" s="381"/>
      <c r="O104" s="381"/>
      <c r="P104" s="398"/>
      <c r="Q104" s="381"/>
      <c r="R104" s="381"/>
      <c r="S104" s="398"/>
      <c r="T104" s="381"/>
      <c r="U104" s="398"/>
      <c r="V104" s="500"/>
    </row>
    <row r="105" spans="2:22" x14ac:dyDescent="0.25">
      <c r="B105" s="496" t="s">
        <v>502</v>
      </c>
      <c r="C105" s="381"/>
      <c r="D105" s="382" t="s">
        <v>490</v>
      </c>
      <c r="E105" s="407" t="s">
        <v>503</v>
      </c>
      <c r="F105" s="381"/>
      <c r="G105" s="381"/>
      <c r="H105" s="381"/>
      <c r="I105" s="381"/>
      <c r="J105" s="381"/>
      <c r="K105" s="381"/>
      <c r="L105" s="384" t="s">
        <v>185</v>
      </c>
      <c r="M105" s="381"/>
      <c r="N105" s="381"/>
      <c r="O105" s="381"/>
      <c r="P105" s="398"/>
      <c r="Q105" s="381"/>
      <c r="R105" s="381"/>
      <c r="S105" s="398"/>
      <c r="T105" s="381"/>
      <c r="U105" s="398"/>
      <c r="V105" s="500"/>
    </row>
    <row r="106" spans="2:22" x14ac:dyDescent="0.25">
      <c r="B106" s="501" t="s">
        <v>504</v>
      </c>
      <c r="C106" s="502"/>
      <c r="D106" s="503" t="s">
        <v>490</v>
      </c>
      <c r="E106" s="504" t="s">
        <v>505</v>
      </c>
      <c r="F106" s="502"/>
      <c r="G106" s="502"/>
      <c r="H106" s="502"/>
      <c r="I106" s="502"/>
      <c r="J106" s="502"/>
      <c r="K106" s="502"/>
      <c r="L106" s="505" t="s">
        <v>185</v>
      </c>
      <c r="M106" s="502"/>
      <c r="N106" s="502"/>
      <c r="O106" s="502"/>
      <c r="P106" s="506"/>
      <c r="Q106" s="502"/>
      <c r="R106" s="502"/>
      <c r="S106" s="506"/>
      <c r="T106" s="502"/>
      <c r="U106" s="506"/>
      <c r="V106" s="507"/>
    </row>
  </sheetData>
  <sheetProtection formatCells="0" formatColumns="0" formatRows="0" insertColumns="0" insertRows="0"/>
  <mergeCells count="12">
    <mergeCell ref="B3:O3"/>
    <mergeCell ref="X34:AJ39"/>
    <mergeCell ref="B5:E5"/>
    <mergeCell ref="F5:O5"/>
    <mergeCell ref="P5:U5"/>
    <mergeCell ref="X23:AJ23"/>
    <mergeCell ref="X10:AJ10"/>
    <mergeCell ref="X22:AJ22"/>
    <mergeCell ref="X9:AJ9"/>
    <mergeCell ref="X7:AJ7"/>
    <mergeCell ref="AJ12:AJ19"/>
    <mergeCell ref="C9:C10"/>
  </mergeCells>
  <conditionalFormatting sqref="M11:M58">
    <cfRule type="expression" dxfId="4" priority="2">
      <formula>IF(ISBLANK(M11),"", OR(M11&lt;1.8, M11&gt;2))</formula>
    </cfRule>
  </conditionalFormatting>
  <conditionalFormatting sqref="N11:N58">
    <cfRule type="expression" dxfId="3" priority="1">
      <formula>IF(ISBLANK(N11),"",OR(N11&lt;2, N11&gt;2.2))</formula>
    </cfRule>
  </conditionalFormatting>
  <dataValidations count="9">
    <dataValidation errorStyle="information" allowBlank="1" showInputMessage="1" showErrorMessage="1" sqref="F982955:N982956 F917419:N917420 F851883:N851884 F786347:N786348 F720811:N720812 F655275:N655276 F589739:N589740 F524203:N524204 F458667:N458668 F393131:N393132 F327595:N327596 F262059:N262060 F196523:N196524 F130987:N130988 F65451:N65452 F982941:N982943 F917405:N917407 F851869:N851871 F786333:N786335 F720797:N720799 F655261:N655263 F589725:N589727 F524189:N524191 F458653:N458655 F393117:N393119 F327581:N327583 F262045:N262047 F196509:N196511 F130973:N130975 F65437:N65439"/>
    <dataValidation errorStyle="information" allowBlank="1" showInputMessage="1" showErrorMessage="1" promptTitle="csds" sqref="F982927:N982940 F917391:N917404 F851855:N851868 F786319:N786332 F720783:N720796 F655247:N655260 F589711:N589724 F524175:N524188 F458639:N458652 F393103:N393116 F327567:N327580 F262031:N262044 F196495:N196508 F130959:N130972 F65423:N65436"/>
    <dataValidation type="list" errorStyle="information" allowBlank="1" showInputMessage="1" showErrorMessage="1" promptTitle="Type" sqref="F917376:N917387 F851840:N851851 F786304:N786315 F720768:N720779 F655232:N655243 F589696:N589707 F524160:N524171 F458624:N458635 F393088:N393099 F327552:N327563 F262016:N262027 F196480:N196491 F130944:N130955 F982912:N982923 F65408:N65419">
      <formula1>#REF!</formula1>
    </dataValidation>
    <dataValidation allowBlank="1" showInputMessage="1" showErrorMessage="1" promptTitle="CRITICAL INFORMATION" prompt="Before we can proceed with pooling your samples, we need to know how many clusters per sample your analysis requires._x000d__x000d_Please indicate only clusters per sample in Millions._x000d_For example, if you only require 20,000 clusters/ sample, write 0.02, etc." sqref="T6:T10"/>
    <dataValidation allowBlank="1" showInputMessage="1" showErrorMessage="1" promptTitle="CRITICAL INFORMATION" prompt="If you are submitted prepared libraries, please fill in indices used to label your samples. _x000d__x000d_We will not be able to place your project in the sequencing queue unless we have barcodes assigned to each sample." sqref="R6:S58"/>
    <dataValidation type="decimal" operator="greaterThan" allowBlank="1" showInputMessage="1" showErrorMessage="1" sqref="M11:N58 F11:F71 J11:K54">
      <formula1>0</formula1>
    </dataValidation>
    <dataValidation type="list" allowBlank="1" showInputMessage="1" showErrorMessage="1" promptTitle="Pls select the source of sample" sqref="O196479:O196490 O262015:O262026 O327551:O327562 O393087:O393098 O458623:O458634 O524159:O524170 O589695:O589706 O655231:O655242 O720767:O720778 O786303:O786314 O851839:O851850 O917375:O917386 O982911:O982922 O65407:O65418 O130943:O130954">
      <formula1>#REF!</formula1>
    </dataValidation>
    <dataValidation type="list" allowBlank="1" showInputMessage="1" showErrorMessage="1" sqref="O196494:O196498 O262030:O262034 O327566:O327570 O393102:O393106 O458638:O458642 O524174:O524178 O589710:O589714 O655246:O655250 O720782:O720786 O786318:O786322 O851854:O851858 O917390:O917394 O982926:O982930 O65422:O65426 O130958:O130962 O65455 O130991 O196527 O262063 O327599 O393135 O458671 O524207 O589743 O655279 O720815 O786351 O851887 O917423 O982959 P917373:P917385 S982909:U982921 P851837:P851849 S917373:U917385 P786301:P786313 S851837:U851849 P720765:P720777 S786301:U786313 P655229:P655241 S720765:U720777 P589693:P589705 S655229:U655241 P524157:P524169 S589693:U589705 P458621:P458633 S524157:U524169 P393085:P393097 S458621:U458633 P327549:P327561 S393085:U393097 P262013:P262025 S327549:U327561 P196477:P196489 S262013:U262025 P130941:P130953 S196477:U196489 P65405:P65417 S130941:U130953 S65405:U65417 P982909:P982921 Q65406 Q982910 Q917374 Q851838 Q786302 Q720766 Q655230 Q589694 Q524158 Q458622 Q393086 Q327550 Q262014 Q196478 Q130942 F917424:N917436 F851888:N851900 F786352:N786364 F720816:N720828 F655280:N655292 F589744:N589756 F524208:N524220 F458672:N458684 F393136:N393148 F327600:N327612 F262064:N262076 F196528:N196540 F130992:N131004 F65456:N65468 F982960:N982972">
      <formula1>#REF!</formula1>
    </dataValidation>
    <dataValidation type="decimal" allowBlank="1" showInputMessage="1" showErrorMessage="1" promptTitle="CRITICAL INFORMATION" prompt="Before we can proceed with pooling your samples, we need to know how many clusters per sample your analysis requires._x000d__x000d_Please indicate only clusters per sample in Millions._x000d_For example, if you only require 20,000 clusters/ sample, write 0.02, etc." sqref="T11:T106">
      <formula1>0</formula1>
      <formula2>10000000000</formula2>
    </dataValidation>
  </dataValidations>
  <pageMargins left="0.70866141732283505" right="0.70866141732283505" top="0.74803149606299202" bottom="0.74803149606299202" header="0.31496062992126" footer="0.31496062992126"/>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Resources'!$W$2:$W$8</xm:f>
          </x14:formula1>
          <xm:sqref>L11:L106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622"/>
  <sheetViews>
    <sheetView workbookViewId="0">
      <pane xSplit="2" ySplit="2" topLeftCell="C3" activePane="bottomRight" state="frozen"/>
      <selection pane="topRight" activeCell="C9" sqref="C9:C10"/>
      <selection pane="bottomLeft" activeCell="C9" sqref="C9:C10"/>
      <selection pane="bottomRight" activeCell="CK3" sqref="CK3"/>
    </sheetView>
  </sheetViews>
  <sheetFormatPr defaultColWidth="8.85546875" defaultRowHeight="12.75" x14ac:dyDescent="0.2"/>
  <cols>
    <col min="1" max="1" width="3.85546875" style="59" customWidth="1"/>
    <col min="2" max="2" width="30.140625" style="59" customWidth="1"/>
    <col min="3" max="3" width="13" style="59" customWidth="1"/>
    <col min="4" max="4" width="12" style="60" customWidth="1"/>
    <col min="5" max="5" width="8.85546875" style="70"/>
    <col min="6" max="6" width="11.28515625" style="60" bestFit="1" customWidth="1"/>
    <col min="7" max="7" width="9.42578125" style="65" bestFit="1" customWidth="1"/>
    <col min="8" max="9" width="8.85546875" style="66"/>
    <col min="10" max="10" width="19.42578125" style="66" customWidth="1"/>
    <col min="11" max="11" width="11.85546875" style="67" customWidth="1"/>
    <col min="12" max="12" width="9.42578125" style="238" customWidth="1"/>
    <col min="13" max="15" width="9.140625" style="237" customWidth="1"/>
    <col min="16" max="16" width="9.140625" style="114" customWidth="1"/>
    <col min="17" max="21" width="9.140625" style="237" customWidth="1"/>
    <col min="22" max="22" width="13.140625" style="233" customWidth="1"/>
    <col min="23" max="23" width="9.85546875" style="241" customWidth="1"/>
    <col min="24" max="25" width="5.28515625" style="228" customWidth="1"/>
    <col min="26" max="26" width="14.85546875" style="228" customWidth="1"/>
    <col min="27" max="27" width="8.7109375" style="228" customWidth="1"/>
    <col min="28" max="28" width="8.7109375" style="230" customWidth="1"/>
    <col min="29" max="29" width="9.42578125" style="65" customWidth="1"/>
    <col min="30" max="32" width="9.140625" style="66" customWidth="1"/>
    <col min="33" max="33" width="16" style="114" customWidth="1"/>
    <col min="34" max="38" width="9.140625" style="66" customWidth="1"/>
    <col min="39" max="39" width="7.7109375" style="226" customWidth="1"/>
    <col min="40" max="42" width="7.7109375" style="80" customWidth="1"/>
    <col min="43" max="43" width="9.42578125" style="527" customWidth="1"/>
    <col min="44" max="46" width="9.140625" style="66" customWidth="1"/>
    <col min="47" max="47" width="16" style="114" customWidth="1"/>
    <col min="48" max="51" width="9.140625" style="66" customWidth="1"/>
    <col min="52" max="52" width="9.140625" style="530" customWidth="1"/>
    <col min="53" max="53" width="10.42578125" style="228" customWidth="1"/>
    <col min="54" max="54" width="4.42578125" style="228" customWidth="1"/>
    <col min="55" max="56" width="6.42578125" style="228" customWidth="1"/>
    <col min="57" max="57" width="18.28515625" style="258" customWidth="1"/>
    <col min="58" max="58" width="13.140625" style="233" customWidth="1"/>
    <col min="59" max="59" width="8" style="228" customWidth="1"/>
    <col min="60" max="60" width="7.42578125" style="228" customWidth="1"/>
    <col min="61" max="61" width="5.28515625" style="230" customWidth="1"/>
    <col min="62" max="63" width="12.42578125" style="229" customWidth="1"/>
    <col min="64" max="64" width="10.42578125" style="229" customWidth="1"/>
    <col min="65" max="65" width="9.42578125" style="65" customWidth="1"/>
    <col min="66" max="68" width="9.140625" style="66" customWidth="1"/>
    <col min="69" max="69" width="14.42578125" style="66" customWidth="1"/>
    <col min="70" max="70" width="18.140625" style="66" customWidth="1"/>
    <col min="71" max="72" width="9.85546875" style="66" customWidth="1"/>
    <col min="73" max="73" width="13.85546875" style="234" customWidth="1"/>
    <col min="74" max="74" width="9.140625" style="234" customWidth="1"/>
    <col min="75" max="75" width="10.42578125" style="234" customWidth="1"/>
    <col min="76" max="76" width="10.42578125" style="533" customWidth="1"/>
    <col min="77" max="77" width="10.42578125" style="534" customWidth="1"/>
    <col min="78" max="78" width="10.28515625" style="66" customWidth="1"/>
    <col min="79" max="82" width="9.140625" style="66" customWidth="1"/>
    <col min="83" max="83" width="12" style="67" customWidth="1"/>
    <col min="84" max="84" width="9.42578125" style="66" bestFit="1" customWidth="1"/>
    <col min="85" max="87" width="8.85546875" style="66"/>
    <col min="88" max="88" width="8.85546875" style="114"/>
    <col min="89" max="92" width="8.85546875" style="66"/>
    <col min="93" max="93" width="8.85546875" style="67"/>
    <col min="94" max="94" width="7.7109375" style="226" customWidth="1"/>
    <col min="95" max="96" width="7.7109375" style="80" customWidth="1"/>
    <col min="97" max="97" width="7.7109375" style="227" customWidth="1"/>
    <col min="98" max="98" width="9.42578125" style="66" bestFit="1" customWidth="1"/>
    <col min="99" max="101" width="9.140625" style="66"/>
    <col min="102" max="102" width="9.140625" style="114"/>
    <col min="103" max="106" width="9.140625" style="66"/>
    <col min="107" max="107" width="9.140625" style="67"/>
    <col min="108" max="108" width="9.42578125" style="65" bestFit="1" customWidth="1"/>
    <col min="109" max="111" width="8.85546875" style="66"/>
    <col min="112" max="112" width="8.85546875" style="114"/>
    <col min="113" max="113" width="13.28515625" style="66" bestFit="1" customWidth="1"/>
    <col min="114" max="118" width="8.85546875" style="66"/>
    <col min="119" max="119" width="8.85546875" style="67"/>
    <col min="120" max="120" width="9" style="75" customWidth="1"/>
    <col min="121" max="121" width="9" style="60" customWidth="1"/>
    <col min="122" max="122" width="7.7109375" style="76" customWidth="1"/>
    <col min="123" max="123" width="7.7109375" style="95" customWidth="1"/>
    <col min="124" max="124" width="11.28515625" style="119" hidden="1" customWidth="1"/>
    <col min="125" max="125" width="11.28515625" style="93" hidden="1" customWidth="1"/>
    <col min="126" max="126" width="10.42578125" style="93" hidden="1" customWidth="1"/>
    <col min="127" max="127" width="11.28515625" style="120" hidden="1" customWidth="1"/>
    <col min="128" max="16384" width="8.85546875" style="58"/>
  </cols>
  <sheetData>
    <row r="1" spans="1:127" s="602" customFormat="1" ht="33" customHeight="1" x14ac:dyDescent="0.25">
      <c r="A1" s="776"/>
      <c r="B1" s="599" t="s">
        <v>506</v>
      </c>
      <c r="C1" s="599"/>
      <c r="D1" s="599"/>
      <c r="E1" s="603"/>
      <c r="F1" s="599"/>
      <c r="G1" s="598" t="s">
        <v>507</v>
      </c>
      <c r="H1" s="599"/>
      <c r="I1" s="599"/>
      <c r="J1" s="599"/>
      <c r="K1" s="600"/>
      <c r="L1" s="598" t="s">
        <v>508</v>
      </c>
      <c r="M1" s="599"/>
      <c r="N1" s="599"/>
      <c r="O1" s="599"/>
      <c r="P1" s="599"/>
      <c r="Q1" s="599"/>
      <c r="R1" s="599"/>
      <c r="S1" s="599"/>
      <c r="T1" s="599"/>
      <c r="U1" s="599"/>
      <c r="V1" s="599"/>
      <c r="W1" s="598" t="s">
        <v>509</v>
      </c>
      <c r="X1" s="599"/>
      <c r="Y1" s="599"/>
      <c r="Z1" s="599"/>
      <c r="AA1" s="599"/>
      <c r="AB1" s="600"/>
      <c r="AC1" s="598" t="s">
        <v>510</v>
      </c>
      <c r="AD1" s="599"/>
      <c r="AE1" s="599"/>
      <c r="AF1" s="599"/>
      <c r="AG1" s="599"/>
      <c r="AH1" s="599"/>
      <c r="AI1" s="599"/>
      <c r="AJ1" s="599"/>
      <c r="AK1" s="599"/>
      <c r="AL1" s="599"/>
      <c r="AM1" s="598" t="s">
        <v>511</v>
      </c>
      <c r="AN1" s="599"/>
      <c r="AO1" s="599"/>
      <c r="AP1" s="599"/>
      <c r="AQ1" s="776" t="s">
        <v>512</v>
      </c>
      <c r="AR1" s="599"/>
      <c r="AS1" s="599"/>
      <c r="AT1" s="599"/>
      <c r="AU1" s="599"/>
      <c r="AV1" s="599"/>
      <c r="AW1" s="599"/>
      <c r="AX1" s="599"/>
      <c r="AY1" s="599"/>
      <c r="AZ1" s="777"/>
      <c r="BA1" s="599" t="s">
        <v>513</v>
      </c>
      <c r="BB1" s="599"/>
      <c r="BC1" s="599"/>
      <c r="BD1" s="599"/>
      <c r="BE1" s="599"/>
      <c r="BF1" s="599"/>
      <c r="BG1" s="599"/>
      <c r="BH1" s="599"/>
      <c r="BI1" s="600"/>
      <c r="BJ1" s="599" t="s">
        <v>514</v>
      </c>
      <c r="BK1" s="599"/>
      <c r="BL1" s="599"/>
      <c r="BM1" s="598" t="s">
        <v>515</v>
      </c>
      <c r="BN1" s="599"/>
      <c r="BO1" s="599"/>
      <c r="BP1" s="599"/>
      <c r="BQ1" s="599"/>
      <c r="BR1" s="599"/>
      <c r="BS1" s="599"/>
      <c r="BT1" s="599"/>
      <c r="BU1" s="599"/>
      <c r="BV1" s="599"/>
      <c r="BW1" s="599"/>
      <c r="BX1" s="924" t="s">
        <v>516</v>
      </c>
      <c r="BY1" s="925"/>
      <c r="BZ1" s="599"/>
      <c r="CA1" s="599"/>
      <c r="CB1" s="599"/>
      <c r="CC1" s="599"/>
      <c r="CD1" s="599"/>
      <c r="CE1" s="600"/>
      <c r="CF1" s="599" t="s">
        <v>517</v>
      </c>
      <c r="CG1" s="599"/>
      <c r="CH1" s="599"/>
      <c r="CI1" s="599"/>
      <c r="CJ1" s="599"/>
      <c r="CK1" s="599"/>
      <c r="CL1" s="599"/>
      <c r="CM1" s="599"/>
      <c r="CN1" s="599"/>
      <c r="CO1" s="600"/>
      <c r="CP1" s="598" t="s">
        <v>518</v>
      </c>
      <c r="CQ1" s="599"/>
      <c r="CR1" s="599"/>
      <c r="CS1" s="600"/>
      <c r="CT1" s="599" t="s">
        <v>512</v>
      </c>
      <c r="CU1" s="599"/>
      <c r="CV1" s="926" t="s">
        <v>519</v>
      </c>
      <c r="CW1" s="926"/>
      <c r="CX1" s="926"/>
      <c r="CY1" s="926"/>
      <c r="CZ1" s="926"/>
      <c r="DA1" s="926"/>
      <c r="DB1" s="926"/>
      <c r="DC1" s="927"/>
      <c r="DD1" s="598" t="s">
        <v>520</v>
      </c>
      <c r="DE1" s="599"/>
      <c r="DF1" s="599"/>
      <c r="DG1" s="599"/>
      <c r="DH1" s="599"/>
      <c r="DI1" s="599"/>
      <c r="DJ1" s="599"/>
      <c r="DK1" s="599"/>
      <c r="DL1" s="599"/>
      <c r="DM1" s="599"/>
      <c r="DN1" s="599"/>
      <c r="DO1" s="600"/>
      <c r="DP1" s="598" t="s">
        <v>521</v>
      </c>
      <c r="DQ1" s="599"/>
      <c r="DR1" s="600"/>
      <c r="DS1" s="604" t="s">
        <v>522</v>
      </c>
      <c r="DT1" s="601" t="s">
        <v>236</v>
      </c>
      <c r="DU1" s="605"/>
      <c r="DV1" s="605"/>
      <c r="DW1" s="606"/>
    </row>
    <row r="2" spans="1:127" s="560" customFormat="1" x14ac:dyDescent="0.2">
      <c r="A2" s="561" t="s">
        <v>523</v>
      </c>
      <c r="B2" s="538" t="s">
        <v>524</v>
      </c>
      <c r="C2" s="538" t="s">
        <v>525</v>
      </c>
      <c r="D2" s="538" t="s">
        <v>526</v>
      </c>
      <c r="E2" s="539" t="s">
        <v>527</v>
      </c>
      <c r="F2" s="538" t="s">
        <v>528</v>
      </c>
      <c r="G2" s="540" t="s">
        <v>529</v>
      </c>
      <c r="H2" s="541" t="s">
        <v>530</v>
      </c>
      <c r="I2" s="541" t="s">
        <v>531</v>
      </c>
      <c r="J2" s="541" t="s">
        <v>532</v>
      </c>
      <c r="K2" s="542" t="s">
        <v>533</v>
      </c>
      <c r="L2" s="543" t="s">
        <v>529</v>
      </c>
      <c r="M2" s="544" t="s">
        <v>530</v>
      </c>
      <c r="N2" s="544" t="s">
        <v>534</v>
      </c>
      <c r="O2" s="544" t="s">
        <v>535</v>
      </c>
      <c r="P2" s="545" t="s">
        <v>536</v>
      </c>
      <c r="Q2" s="544" t="s">
        <v>537</v>
      </c>
      <c r="R2" s="544" t="s">
        <v>538</v>
      </c>
      <c r="S2" s="544" t="s">
        <v>539</v>
      </c>
      <c r="T2" s="544" t="s">
        <v>540</v>
      </c>
      <c r="U2" s="544" t="s">
        <v>147</v>
      </c>
      <c r="V2" s="544" t="s">
        <v>541</v>
      </c>
      <c r="W2" s="543" t="s">
        <v>542</v>
      </c>
      <c r="X2" s="544" t="s">
        <v>529</v>
      </c>
      <c r="Y2" s="544" t="s">
        <v>530</v>
      </c>
      <c r="Z2" s="544" t="s">
        <v>543</v>
      </c>
      <c r="AA2" s="544" t="s">
        <v>544</v>
      </c>
      <c r="AB2" s="546" t="s">
        <v>545</v>
      </c>
      <c r="AC2" s="540" t="s">
        <v>529</v>
      </c>
      <c r="AD2" s="541" t="s">
        <v>530</v>
      </c>
      <c r="AE2" s="541" t="s">
        <v>534</v>
      </c>
      <c r="AF2" s="550" t="s">
        <v>535</v>
      </c>
      <c r="AG2" s="551" t="s">
        <v>536</v>
      </c>
      <c r="AH2" s="541" t="s">
        <v>537</v>
      </c>
      <c r="AI2" s="541" t="s">
        <v>538</v>
      </c>
      <c r="AJ2" s="541" t="s">
        <v>539</v>
      </c>
      <c r="AK2" s="541" t="s">
        <v>540</v>
      </c>
      <c r="AL2" s="541" t="s">
        <v>147</v>
      </c>
      <c r="AM2" s="547" t="s">
        <v>546</v>
      </c>
      <c r="AN2" s="548" t="s">
        <v>547</v>
      </c>
      <c r="AO2" s="548" t="s">
        <v>548</v>
      </c>
      <c r="AP2" s="548" t="s">
        <v>549</v>
      </c>
      <c r="AQ2" s="549" t="s">
        <v>529</v>
      </c>
      <c r="AR2" s="541" t="s">
        <v>530</v>
      </c>
      <c r="AS2" s="541" t="s">
        <v>534</v>
      </c>
      <c r="AT2" s="550" t="s">
        <v>535</v>
      </c>
      <c r="AU2" s="551" t="s">
        <v>536</v>
      </c>
      <c r="AV2" s="541" t="s">
        <v>537</v>
      </c>
      <c r="AW2" s="541" t="s">
        <v>538</v>
      </c>
      <c r="AX2" s="541" t="s">
        <v>539</v>
      </c>
      <c r="AY2" s="541" t="s">
        <v>540</v>
      </c>
      <c r="AZ2" s="552" t="s">
        <v>147</v>
      </c>
      <c r="BA2" s="544" t="s">
        <v>529</v>
      </c>
      <c r="BB2" s="544" t="s">
        <v>530</v>
      </c>
      <c r="BC2" s="544" t="s">
        <v>534</v>
      </c>
      <c r="BD2" s="544" t="s">
        <v>535</v>
      </c>
      <c r="BE2" s="545" t="s">
        <v>536</v>
      </c>
      <c r="BF2" s="544" t="s">
        <v>537</v>
      </c>
      <c r="BG2" s="544" t="s">
        <v>550</v>
      </c>
      <c r="BH2" s="544" t="s">
        <v>551</v>
      </c>
      <c r="BI2" s="546" t="s">
        <v>552</v>
      </c>
      <c r="BJ2" s="544" t="s">
        <v>553</v>
      </c>
      <c r="BK2" s="544" t="s">
        <v>147</v>
      </c>
      <c r="BL2" s="544" t="s">
        <v>554</v>
      </c>
      <c r="BM2" s="540" t="s">
        <v>555</v>
      </c>
      <c r="BN2" s="541" t="s">
        <v>530</v>
      </c>
      <c r="BO2" s="541" t="s">
        <v>556</v>
      </c>
      <c r="BP2" s="541" t="s">
        <v>557</v>
      </c>
      <c r="BQ2" s="541" t="s">
        <v>558</v>
      </c>
      <c r="BR2" s="541" t="s">
        <v>559</v>
      </c>
      <c r="BS2" s="541" t="s">
        <v>560</v>
      </c>
      <c r="BT2" s="541" t="s">
        <v>561</v>
      </c>
      <c r="BU2" s="537" t="s">
        <v>562</v>
      </c>
      <c r="BV2" s="537" t="s">
        <v>563</v>
      </c>
      <c r="BW2" s="537" t="s">
        <v>564</v>
      </c>
      <c r="BX2" s="553" t="s">
        <v>565</v>
      </c>
      <c r="BY2" s="554" t="s">
        <v>566</v>
      </c>
      <c r="BZ2" s="541" t="s">
        <v>567</v>
      </c>
      <c r="CA2" s="541" t="s">
        <v>568</v>
      </c>
      <c r="CB2" s="541" t="s">
        <v>569</v>
      </c>
      <c r="CC2" s="541" t="s">
        <v>570</v>
      </c>
      <c r="CD2" s="541" t="s">
        <v>571</v>
      </c>
      <c r="CE2" s="542" t="s">
        <v>572</v>
      </c>
      <c r="CF2" s="541" t="s">
        <v>529</v>
      </c>
      <c r="CG2" s="541" t="s">
        <v>530</v>
      </c>
      <c r="CH2" s="541" t="s">
        <v>534</v>
      </c>
      <c r="CI2" s="541" t="s">
        <v>535</v>
      </c>
      <c r="CJ2" s="545" t="s">
        <v>536</v>
      </c>
      <c r="CK2" s="541" t="s">
        <v>537</v>
      </c>
      <c r="CL2" s="541" t="s">
        <v>538</v>
      </c>
      <c r="CM2" s="541" t="s">
        <v>539</v>
      </c>
      <c r="CN2" s="541" t="s">
        <v>540</v>
      </c>
      <c r="CO2" s="542" t="s">
        <v>147</v>
      </c>
      <c r="CP2" s="547" t="s">
        <v>546</v>
      </c>
      <c r="CQ2" s="548" t="s">
        <v>547</v>
      </c>
      <c r="CR2" s="548" t="s">
        <v>548</v>
      </c>
      <c r="CS2" s="555" t="s">
        <v>549</v>
      </c>
      <c r="CT2" s="541" t="s">
        <v>529</v>
      </c>
      <c r="CU2" s="541" t="s">
        <v>530</v>
      </c>
      <c r="CV2" s="541" t="s">
        <v>534</v>
      </c>
      <c r="CW2" s="541" t="s">
        <v>535</v>
      </c>
      <c r="CX2" s="545" t="s">
        <v>536</v>
      </c>
      <c r="CY2" s="541" t="s">
        <v>537</v>
      </c>
      <c r="CZ2" s="541" t="s">
        <v>538</v>
      </c>
      <c r="DA2" s="541" t="s">
        <v>539</v>
      </c>
      <c r="DB2" s="541" t="s">
        <v>540</v>
      </c>
      <c r="DC2" s="542" t="s">
        <v>147</v>
      </c>
      <c r="DD2" s="540" t="s">
        <v>529</v>
      </c>
      <c r="DE2" s="541" t="s">
        <v>530</v>
      </c>
      <c r="DF2" s="541" t="s">
        <v>534</v>
      </c>
      <c r="DG2" s="541" t="s">
        <v>535</v>
      </c>
      <c r="DH2" s="545" t="s">
        <v>536</v>
      </c>
      <c r="DI2" s="541" t="s">
        <v>537</v>
      </c>
      <c r="DJ2" s="541" t="s">
        <v>573</v>
      </c>
      <c r="DK2" s="541" t="s">
        <v>574</v>
      </c>
      <c r="DL2" s="541" t="s">
        <v>575</v>
      </c>
      <c r="DM2" s="541" t="s">
        <v>576</v>
      </c>
      <c r="DN2" s="541" t="s">
        <v>577</v>
      </c>
      <c r="DO2" s="542" t="s">
        <v>578</v>
      </c>
      <c r="DP2" s="556" t="s">
        <v>579</v>
      </c>
      <c r="DQ2" s="538" t="s">
        <v>580</v>
      </c>
      <c r="DR2" s="557" t="s">
        <v>581</v>
      </c>
      <c r="DS2" s="562" t="s">
        <v>582</v>
      </c>
      <c r="DT2" s="595" t="s">
        <v>583</v>
      </c>
      <c r="DU2" s="558" t="s">
        <v>584</v>
      </c>
      <c r="DV2" s="558" t="s">
        <v>585</v>
      </c>
      <c r="DW2" s="559" t="s">
        <v>586</v>
      </c>
    </row>
    <row r="3" spans="1:127" x14ac:dyDescent="0.2">
      <c r="A3" s="563">
        <v>1</v>
      </c>
      <c r="B3" s="59" t="str">
        <f>IF(C3="","",'Critical Info &amp; Checklist'!$G$11&amp;"_"&amp;TEXT('New Data Sheet'!A3,"000")&amp;IF(ISBLANK('Sample Information'!D11),"","_"&amp;'Sample Information'!D11)&amp;IF(ISBLANK('Sample Information'!E11),"","_"&amp;'Sample Information'!E11)&amp;"_"&amp;C3)</f>
        <v/>
      </c>
      <c r="C3" s="91" t="str">
        <f>IF(ISBLANK('Sample Information'!C11),"",'Sample Information'!C11)</f>
        <v/>
      </c>
      <c r="D3" s="60" t="str">
        <f>IF(ISBLANK('Sample Information'!F11),"",'Sample Information'!F11)</f>
        <v/>
      </c>
      <c r="E3" s="70" t="str">
        <f>IF(ISBLANK('Sample Information'!E11),"",'Sample Information'!E11)</f>
        <v>A01</v>
      </c>
      <c r="F3" s="60" t="str">
        <f>IF(ISBLANK('Sample Information'!T11),"Not provided",'Sample Information'!T11)</f>
        <v>Not provided</v>
      </c>
      <c r="G3" s="68"/>
      <c r="L3" s="239"/>
      <c r="O3" s="237" t="s">
        <v>185</v>
      </c>
      <c r="P3" s="114" t="s">
        <v>185</v>
      </c>
      <c r="V3" s="231" t="str">
        <f>IF(U3*K3&gt;0,U3*K3,"")</f>
        <v/>
      </c>
      <c r="W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3" s="68"/>
      <c r="AF3" s="528" t="s">
        <v>185</v>
      </c>
      <c r="AG3" s="529" t="s">
        <v>185</v>
      </c>
      <c r="AM3" s="224"/>
      <c r="AN3" s="79" t="str">
        <f>IF(ISBLANK(AL3), "",AL3-AM3)</f>
        <v/>
      </c>
      <c r="AO3" s="79" t="str">
        <f>IFERROR((AM3+AN3)/AM3,"")</f>
        <v/>
      </c>
      <c r="AP3" s="79" t="str">
        <f>IF(AO3="","",AL3/AO3)</f>
        <v/>
      </c>
      <c r="AQ3" s="531"/>
      <c r="AT3" s="528" t="s">
        <v>185</v>
      </c>
      <c r="AU3" s="529" t="s">
        <v>185</v>
      </c>
      <c r="BA3" s="532"/>
      <c r="BD3" s="237" t="s">
        <v>185</v>
      </c>
      <c r="BE3" s="114" t="s">
        <v>185</v>
      </c>
      <c r="BF3" s="231" t="str">
        <f t="shared" ref="BF3:BF66" si="0">IF(AND(AL3&gt;0,NOT(ISBLANK(BE3))),AL3/IF(ISNUMBER(SEARCH("Tape",BE3)),5,IF(ISNUMBER(SEARCH("Bio",BE3)),1)),"")</f>
        <v/>
      </c>
      <c r="BJ3" s="232" t="str">
        <f t="shared" ref="BJ3:BJ66" si="1">IF(K3&gt;0,IF(AB3&gt;0,AB3,K3)-IF(BG3&gt;0,1)-AI3*AJ3,"")</f>
        <v/>
      </c>
      <c r="BK3" s="232" t="str">
        <f>IF(AL3&gt;0,AL3,"")</f>
        <v/>
      </c>
      <c r="BL3" s="232" t="str">
        <f>IFERROR(BJ3*BK3,"")</f>
        <v/>
      </c>
      <c r="BM3" s="68"/>
      <c r="BU3" s="236" t="str">
        <f t="shared" ref="BU3:BU66" si="2">IFERROR(BS3/((AH3/BR3)*AL3),"")</f>
        <v/>
      </c>
      <c r="BV3" s="236" t="str">
        <f>IF(BT3&gt;0,BT3-BU3,"")</f>
        <v/>
      </c>
      <c r="BW3" s="236" t="str">
        <f t="shared" ref="BW3:BW66" si="3">IF(BU3="","",IF(BU3&gt;(BJ3/2),"using &gt;1/2","ok"))</f>
        <v/>
      </c>
      <c r="BX3" s="535"/>
      <c r="BY3" s="536"/>
      <c r="CB3" s="66" t="s">
        <v>185</v>
      </c>
      <c r="CF3" s="131"/>
      <c r="CI3" s="66" t="s">
        <v>185</v>
      </c>
      <c r="CJ3" s="114" t="s">
        <v>185</v>
      </c>
      <c r="CP3" s="224"/>
      <c r="CQ3" s="79"/>
      <c r="CR3" s="79" t="str">
        <f>IFERROR((CP3+CQ3)/CP3,"")</f>
        <v/>
      </c>
      <c r="CS3" s="225" t="str">
        <f>IF(ISBLANK(DM3),"",(DM3/1000)/CR3)</f>
        <v/>
      </c>
      <c r="CT3" s="131"/>
      <c r="CW3" s="66" t="s">
        <v>185</v>
      </c>
      <c r="CX3" s="114" t="s">
        <v>185</v>
      </c>
      <c r="DD3" s="68"/>
      <c r="DG3" s="66" t="s">
        <v>185</v>
      </c>
      <c r="DH3" s="114" t="s">
        <v>185</v>
      </c>
      <c r="DI3" s="132" t="str">
        <f>IF(ISBLANK(CY3),"",CY3)</f>
        <v/>
      </c>
      <c r="DP3" s="73" t="str">
        <f>IF(DC3&gt;0,DC3*(DO3/100),"")</f>
        <v/>
      </c>
      <c r="DQ3" s="61" t="str">
        <f t="shared" ref="DQ3:DQ66" si="4">IF(CO3&gt;0,CO3*CE3,"")</f>
        <v/>
      </c>
      <c r="DR3" s="74" t="str">
        <f t="shared" ref="DR3:DR66" si="5">IFERROR((DP3/(660*DL3))*10^6,"")</f>
        <v/>
      </c>
      <c r="DS3" s="564" t="str">
        <f>IFERROR(LOOKUP(B3,Pooling_Pool1!$C$14:$C$337,Pooling_Pool1!$B$14:$B$337),"")</f>
        <v/>
      </c>
      <c r="DT3" s="596"/>
      <c r="DU3" s="93" t="str">
        <f t="shared" ref="DU3:DU66" si="6">IFERROR(F3*10^6,"")</f>
        <v/>
      </c>
      <c r="DV3" s="93" t="str">
        <f>IFERROR(DT3-DU3,"")</f>
        <v/>
      </c>
      <c r="DW3" s="120" t="str">
        <f>IFERROR(DT3/DS3,"")</f>
        <v/>
      </c>
    </row>
    <row r="4" spans="1:127" x14ac:dyDescent="0.2">
      <c r="A4" s="563">
        <v>2</v>
      </c>
      <c r="B4" s="59" t="str">
        <f>IF(C4="","",'Critical Info &amp; Checklist'!$G$11&amp;"_"&amp;TEXT('New Data Sheet'!A4,"000")&amp;IF(ISBLANK('Sample Information'!D12),"","_"&amp;'Sample Information'!D12)&amp;IF(ISBLANK('Sample Information'!E12),"","_"&amp;'Sample Information'!E12)&amp;"_"&amp;C4)</f>
        <v/>
      </c>
      <c r="C4" s="91" t="str">
        <f>IF(ISBLANK('Sample Information'!C12),"",'Sample Information'!C12)</f>
        <v/>
      </c>
      <c r="D4" s="60" t="str">
        <f>IF(ISBLANK('Sample Information'!F12),"",'Sample Information'!F12)</f>
        <v/>
      </c>
      <c r="E4" s="70" t="str">
        <f>IF(ISBLANK('Sample Information'!E12),"",'Sample Information'!E12)</f>
        <v>B01</v>
      </c>
      <c r="F4" s="60" t="str">
        <f>IF(ISBLANK('Sample Information'!T12),"Not provided",'Sample Information'!T12)</f>
        <v>Not provided</v>
      </c>
      <c r="G4" s="68"/>
      <c r="L4" s="239"/>
      <c r="V4" s="231" t="str">
        <f t="shared" ref="V4:V67" si="7">IF(U4*K4&gt;0,U4*K4,"")</f>
        <v/>
      </c>
      <c r="W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4" s="68"/>
      <c r="AM4" s="224"/>
      <c r="AN4" s="79" t="str">
        <f t="shared" ref="AN4:AN67" si="8">IF(ISBLANK(AL4), "",AL4-AM4)</f>
        <v/>
      </c>
      <c r="AO4" s="79" t="str">
        <f t="shared" ref="AO4:AO67" si="9">IFERROR((AM4+AN4)/AM4,"")</f>
        <v/>
      </c>
      <c r="AP4" s="79" t="str">
        <f t="shared" ref="AP4:AP67" si="10">IF(AO4="","",AL4/AO4)</f>
        <v/>
      </c>
      <c r="AQ4" s="531"/>
      <c r="BA4" s="532"/>
      <c r="BF4" s="231" t="str">
        <f t="shared" si="0"/>
        <v/>
      </c>
      <c r="BJ4" s="232" t="str">
        <f t="shared" si="1"/>
        <v/>
      </c>
      <c r="BK4" s="232" t="str">
        <f t="shared" ref="BK4:BK67" si="11">IF(AL4&gt;0,AL4,"")</f>
        <v/>
      </c>
      <c r="BL4" s="232" t="str">
        <f t="shared" ref="BL4:BL67" si="12">IFERROR(BJ4*BK4,"")</f>
        <v/>
      </c>
      <c r="BM4" s="68"/>
      <c r="BU4" s="236" t="str">
        <f t="shared" si="2"/>
        <v/>
      </c>
      <c r="BV4" s="236" t="str">
        <f t="shared" ref="BV4:BV66" si="13">IF(BT4&gt;0,BT4-BU4,"")</f>
        <v/>
      </c>
      <c r="BW4" s="236" t="str">
        <f t="shared" si="3"/>
        <v/>
      </c>
      <c r="BX4" s="535"/>
      <c r="BY4" s="536"/>
      <c r="CF4" s="131"/>
      <c r="CP4" s="224"/>
      <c r="CQ4" s="79"/>
      <c r="CR4" s="79"/>
      <c r="CS4" s="225"/>
      <c r="CT4" s="131"/>
      <c r="DD4" s="68"/>
      <c r="DI4" s="132" t="str">
        <f t="shared" ref="DI4:DI67" si="14">IF(ISBLANK(CY4),"",CY4)</f>
        <v/>
      </c>
      <c r="DP4" s="73" t="str">
        <f t="shared" ref="DP4:DP67" si="15">IF(DC4&gt;0,DC4*(DO4/100),"")</f>
        <v/>
      </c>
      <c r="DQ4" s="61" t="str">
        <f t="shared" si="4"/>
        <v/>
      </c>
      <c r="DR4" s="74" t="str">
        <f t="shared" si="5"/>
        <v/>
      </c>
      <c r="DS4" s="564" t="str">
        <f>IFERROR(LOOKUP(B4,Pooling_Pool1!$C$14:$C$337,Pooling_Pool1!$B$14:$B$337),"")</f>
        <v/>
      </c>
      <c r="DT4" s="596"/>
      <c r="DU4" s="93" t="str">
        <f t="shared" si="6"/>
        <v/>
      </c>
      <c r="DV4" s="93" t="str">
        <f t="shared" ref="DV4:DV67" si="16">IFERROR(DT4-DU4,"")</f>
        <v/>
      </c>
      <c r="DW4" s="120" t="str">
        <f t="shared" ref="DW4:DW67" si="17">IFERROR(DT4/DS4,"")</f>
        <v/>
      </c>
    </row>
    <row r="5" spans="1:127" x14ac:dyDescent="0.2">
      <c r="A5" s="563">
        <v>3</v>
      </c>
      <c r="B5" s="59" t="str">
        <f>IF(C5="","",'Critical Info &amp; Checklist'!$G$11&amp;"_"&amp;TEXT('New Data Sheet'!A5,"000")&amp;IF(ISBLANK('Sample Information'!D13),"","_"&amp;'Sample Information'!D13)&amp;IF(ISBLANK('Sample Information'!E13),"","_"&amp;'Sample Information'!E13)&amp;"_"&amp;C5)</f>
        <v/>
      </c>
      <c r="C5" s="91" t="str">
        <f>IF(ISBLANK('Sample Information'!C13),"",'Sample Information'!C13)</f>
        <v/>
      </c>
      <c r="D5" s="60" t="str">
        <f>IF(ISBLANK('Sample Information'!F13),"",'Sample Information'!F13)</f>
        <v/>
      </c>
      <c r="E5" s="70" t="str">
        <f>IF(ISBLANK('Sample Information'!E13),"",'Sample Information'!E13)</f>
        <v>C01</v>
      </c>
      <c r="F5" s="60" t="str">
        <f>IF(ISBLANK('Sample Information'!T13),"Not provided",'Sample Information'!T13)</f>
        <v>Not provided</v>
      </c>
      <c r="G5" s="68"/>
      <c r="L5" s="239"/>
      <c r="V5" s="231" t="str">
        <f t="shared" si="7"/>
        <v/>
      </c>
      <c r="W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5" s="68"/>
      <c r="AM5" s="224"/>
      <c r="AN5" s="79" t="str">
        <f t="shared" si="8"/>
        <v/>
      </c>
      <c r="AO5" s="79" t="str">
        <f t="shared" si="9"/>
        <v/>
      </c>
      <c r="AP5" s="79" t="str">
        <f t="shared" si="10"/>
        <v/>
      </c>
      <c r="AQ5" s="531"/>
      <c r="BA5" s="532"/>
      <c r="BF5" s="231" t="str">
        <f t="shared" si="0"/>
        <v/>
      </c>
      <c r="BJ5" s="232" t="str">
        <f t="shared" si="1"/>
        <v/>
      </c>
      <c r="BK5" s="232" t="str">
        <f t="shared" si="11"/>
        <v/>
      </c>
      <c r="BL5" s="232" t="str">
        <f t="shared" si="12"/>
        <v/>
      </c>
      <c r="BM5" s="68"/>
      <c r="BU5" s="236" t="str">
        <f t="shared" si="2"/>
        <v/>
      </c>
      <c r="BV5" s="236" t="str">
        <f t="shared" si="13"/>
        <v/>
      </c>
      <c r="BW5" s="236" t="str">
        <f t="shared" si="3"/>
        <v/>
      </c>
      <c r="BX5" s="535"/>
      <c r="BY5" s="536"/>
      <c r="CF5" s="131"/>
      <c r="CP5" s="224"/>
      <c r="CQ5" s="79"/>
      <c r="CR5" s="79"/>
      <c r="CS5" s="225"/>
      <c r="CT5" s="131"/>
      <c r="DD5" s="68"/>
      <c r="DI5" s="132" t="str">
        <f t="shared" si="14"/>
        <v/>
      </c>
      <c r="DP5" s="73" t="str">
        <f t="shared" si="15"/>
        <v/>
      </c>
      <c r="DQ5" s="61" t="str">
        <f t="shared" si="4"/>
        <v/>
      </c>
      <c r="DR5" s="74" t="str">
        <f t="shared" si="5"/>
        <v/>
      </c>
      <c r="DS5" s="564" t="str">
        <f>IFERROR(LOOKUP(B5,Pooling_Pool1!$C$14:$C$337,Pooling_Pool1!$B$14:$B$337),"")</f>
        <v/>
      </c>
      <c r="DT5" s="596"/>
      <c r="DU5" s="93" t="str">
        <f t="shared" si="6"/>
        <v/>
      </c>
      <c r="DV5" s="93" t="str">
        <f t="shared" si="16"/>
        <v/>
      </c>
      <c r="DW5" s="120" t="str">
        <f t="shared" si="17"/>
        <v/>
      </c>
    </row>
    <row r="6" spans="1:127" x14ac:dyDescent="0.2">
      <c r="A6" s="563">
        <v>4</v>
      </c>
      <c r="B6" s="59" t="str">
        <f>IF(C6="","",'Critical Info &amp; Checklist'!$G$11&amp;"_"&amp;TEXT('New Data Sheet'!A6,"000")&amp;IF(ISBLANK('Sample Information'!D14),"","_"&amp;'Sample Information'!D14)&amp;IF(ISBLANK('Sample Information'!E14),"","_"&amp;'Sample Information'!E14)&amp;"_"&amp;C6)</f>
        <v/>
      </c>
      <c r="C6" s="91" t="str">
        <f>IF(ISBLANK('Sample Information'!C14),"",'Sample Information'!C14)</f>
        <v/>
      </c>
      <c r="D6" s="60" t="str">
        <f>IF(ISBLANK('Sample Information'!F14),"",'Sample Information'!F14)</f>
        <v/>
      </c>
      <c r="E6" s="70" t="str">
        <f>IF(ISBLANK('Sample Information'!E14),"",'Sample Information'!E14)</f>
        <v>D01</v>
      </c>
      <c r="F6" s="60" t="str">
        <f>IF(ISBLANK('Sample Information'!T14),"Not provided",'Sample Information'!T14)</f>
        <v>Not provided</v>
      </c>
      <c r="G6" s="68"/>
      <c r="L6" s="239"/>
      <c r="V6" s="231" t="str">
        <f t="shared" si="7"/>
        <v/>
      </c>
      <c r="W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6" s="68"/>
      <c r="AM6" s="224"/>
      <c r="AN6" s="79" t="str">
        <f t="shared" si="8"/>
        <v/>
      </c>
      <c r="AO6" s="79" t="str">
        <f t="shared" si="9"/>
        <v/>
      </c>
      <c r="AP6" s="79" t="str">
        <f t="shared" si="10"/>
        <v/>
      </c>
      <c r="AQ6" s="531"/>
      <c r="BA6" s="532"/>
      <c r="BF6" s="231" t="str">
        <f t="shared" si="0"/>
        <v/>
      </c>
      <c r="BJ6" s="232" t="str">
        <f t="shared" si="1"/>
        <v/>
      </c>
      <c r="BK6" s="232" t="str">
        <f t="shared" si="11"/>
        <v/>
      </c>
      <c r="BL6" s="232" t="str">
        <f t="shared" si="12"/>
        <v/>
      </c>
      <c r="BM6" s="68"/>
      <c r="BU6" s="236" t="str">
        <f t="shared" si="2"/>
        <v/>
      </c>
      <c r="BV6" s="236" t="str">
        <f t="shared" si="13"/>
        <v/>
      </c>
      <c r="BW6" s="236" t="str">
        <f t="shared" si="3"/>
        <v/>
      </c>
      <c r="BX6" s="535"/>
      <c r="BY6" s="536"/>
      <c r="CF6" s="131"/>
      <c r="CP6" s="224"/>
      <c r="CQ6" s="79"/>
      <c r="CR6" s="79"/>
      <c r="CS6" s="225"/>
      <c r="CT6" s="131"/>
      <c r="DD6" s="68"/>
      <c r="DI6" s="132" t="str">
        <f t="shared" si="14"/>
        <v/>
      </c>
      <c r="DP6" s="73" t="str">
        <f t="shared" si="15"/>
        <v/>
      </c>
      <c r="DQ6" s="61" t="str">
        <f t="shared" si="4"/>
        <v/>
      </c>
      <c r="DR6" s="74" t="str">
        <f t="shared" si="5"/>
        <v/>
      </c>
      <c r="DS6" s="564" t="str">
        <f>IFERROR(LOOKUP(B6,Pooling_Pool1!$C$14:$C$337,Pooling_Pool1!$B$14:$B$337),"")</f>
        <v/>
      </c>
      <c r="DT6" s="596"/>
      <c r="DU6" s="93" t="str">
        <f t="shared" si="6"/>
        <v/>
      </c>
      <c r="DV6" s="93" t="str">
        <f t="shared" si="16"/>
        <v/>
      </c>
      <c r="DW6" s="120" t="str">
        <f t="shared" si="17"/>
        <v/>
      </c>
    </row>
    <row r="7" spans="1:127" x14ac:dyDescent="0.2">
      <c r="A7" s="563">
        <v>5</v>
      </c>
      <c r="B7" s="59" t="str">
        <f>IF(C7="","",'Critical Info &amp; Checklist'!$G$11&amp;"_"&amp;TEXT('New Data Sheet'!A7,"000")&amp;IF(ISBLANK('Sample Information'!D15),"","_"&amp;'Sample Information'!D15)&amp;IF(ISBLANK('Sample Information'!E15),"","_"&amp;'Sample Information'!E15)&amp;"_"&amp;C7)</f>
        <v/>
      </c>
      <c r="C7" s="91" t="str">
        <f>IF(ISBLANK('Sample Information'!C15),"",'Sample Information'!C15)</f>
        <v/>
      </c>
      <c r="D7" s="60" t="str">
        <f>IF(ISBLANK('Sample Information'!F15),"",'Sample Information'!F15)</f>
        <v/>
      </c>
      <c r="E7" s="70" t="str">
        <f>IF(ISBLANK('Sample Information'!E15),"",'Sample Information'!E15)</f>
        <v>E01</v>
      </c>
      <c r="F7" s="60" t="str">
        <f>IF(ISBLANK('Sample Information'!T15),"Not provided",'Sample Information'!T15)</f>
        <v>Not provided</v>
      </c>
      <c r="G7" s="68"/>
      <c r="L7" s="239"/>
      <c r="V7" s="231" t="str">
        <f t="shared" si="7"/>
        <v/>
      </c>
      <c r="W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7" s="68"/>
      <c r="AM7" s="224"/>
      <c r="AN7" s="79" t="str">
        <f t="shared" si="8"/>
        <v/>
      </c>
      <c r="AO7" s="79" t="str">
        <f t="shared" si="9"/>
        <v/>
      </c>
      <c r="AP7" s="79" t="str">
        <f t="shared" si="10"/>
        <v/>
      </c>
      <c r="AQ7" s="531"/>
      <c r="BA7" s="532"/>
      <c r="BF7" s="231" t="str">
        <f t="shared" si="0"/>
        <v/>
      </c>
      <c r="BJ7" s="232" t="str">
        <f t="shared" si="1"/>
        <v/>
      </c>
      <c r="BK7" s="232" t="str">
        <f t="shared" si="11"/>
        <v/>
      </c>
      <c r="BL7" s="232" t="str">
        <f t="shared" si="12"/>
        <v/>
      </c>
      <c r="BM7" s="68"/>
      <c r="BU7" s="236" t="str">
        <f t="shared" si="2"/>
        <v/>
      </c>
      <c r="BV7" s="236" t="str">
        <f t="shared" si="13"/>
        <v/>
      </c>
      <c r="BW7" s="236" t="str">
        <f t="shared" si="3"/>
        <v/>
      </c>
      <c r="BX7" s="535"/>
      <c r="BY7" s="536"/>
      <c r="CF7" s="131"/>
      <c r="CP7" s="224"/>
      <c r="CQ7" s="79"/>
      <c r="CR7" s="79"/>
      <c r="CS7" s="225"/>
      <c r="CT7" s="131"/>
      <c r="DD7" s="68"/>
      <c r="DI7" s="132" t="str">
        <f t="shared" si="14"/>
        <v/>
      </c>
      <c r="DP7" s="73" t="str">
        <f t="shared" si="15"/>
        <v/>
      </c>
      <c r="DQ7" s="61" t="str">
        <f t="shared" si="4"/>
        <v/>
      </c>
      <c r="DR7" s="74" t="str">
        <f t="shared" si="5"/>
        <v/>
      </c>
      <c r="DS7" s="564" t="str">
        <f>IFERROR(LOOKUP(B7,Pooling_Pool1!$C$14:$C$337,Pooling_Pool1!$B$14:$B$337),"")</f>
        <v/>
      </c>
      <c r="DT7" s="596"/>
      <c r="DU7" s="93" t="str">
        <f t="shared" si="6"/>
        <v/>
      </c>
      <c r="DV7" s="93" t="str">
        <f t="shared" si="16"/>
        <v/>
      </c>
      <c r="DW7" s="120" t="str">
        <f t="shared" si="17"/>
        <v/>
      </c>
    </row>
    <row r="8" spans="1:127" x14ac:dyDescent="0.2">
      <c r="A8" s="563">
        <v>6</v>
      </c>
      <c r="B8" s="59" t="str">
        <f>IF(C8="","",'Critical Info &amp; Checklist'!$G$11&amp;"_"&amp;TEXT('New Data Sheet'!A8,"000")&amp;IF(ISBLANK('Sample Information'!D16),"","_"&amp;'Sample Information'!D16)&amp;IF(ISBLANK('Sample Information'!E16),"","_"&amp;'Sample Information'!E16)&amp;"_"&amp;C8)</f>
        <v/>
      </c>
      <c r="C8" s="91" t="str">
        <f>IF(ISBLANK('Sample Information'!C16),"",'Sample Information'!C16)</f>
        <v/>
      </c>
      <c r="D8" s="60" t="str">
        <f>IF(ISBLANK('Sample Information'!F16),"",'Sample Information'!F16)</f>
        <v/>
      </c>
      <c r="E8" s="70" t="str">
        <f>IF(ISBLANK('Sample Information'!E16),"",'Sample Information'!E16)</f>
        <v>F01</v>
      </c>
      <c r="F8" s="60" t="str">
        <f>IF(ISBLANK('Sample Information'!T16),"Not provided",'Sample Information'!T16)</f>
        <v>Not provided</v>
      </c>
      <c r="G8" s="68"/>
      <c r="L8" s="239"/>
      <c r="V8" s="231" t="str">
        <f t="shared" si="7"/>
        <v/>
      </c>
      <c r="W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8" s="68"/>
      <c r="AM8" s="224"/>
      <c r="AN8" s="79" t="str">
        <f t="shared" si="8"/>
        <v/>
      </c>
      <c r="AO8" s="79" t="str">
        <f t="shared" si="9"/>
        <v/>
      </c>
      <c r="AP8" s="79" t="str">
        <f t="shared" si="10"/>
        <v/>
      </c>
      <c r="AQ8" s="531"/>
      <c r="BA8" s="532"/>
      <c r="BF8" s="231" t="str">
        <f t="shared" si="0"/>
        <v/>
      </c>
      <c r="BJ8" s="232" t="str">
        <f t="shared" si="1"/>
        <v/>
      </c>
      <c r="BK8" s="232" t="str">
        <f t="shared" si="11"/>
        <v/>
      </c>
      <c r="BL8" s="232" t="str">
        <f t="shared" si="12"/>
        <v/>
      </c>
      <c r="BM8" s="68"/>
      <c r="BU8" s="236" t="str">
        <f t="shared" si="2"/>
        <v/>
      </c>
      <c r="BV8" s="236" t="str">
        <f t="shared" si="13"/>
        <v/>
      </c>
      <c r="BW8" s="236" t="str">
        <f t="shared" si="3"/>
        <v/>
      </c>
      <c r="BX8" s="535"/>
      <c r="BY8" s="536"/>
      <c r="CF8" s="131"/>
      <c r="CP8" s="224"/>
      <c r="CQ8" s="79"/>
      <c r="CR8" s="79"/>
      <c r="CS8" s="225"/>
      <c r="CT8" s="131"/>
      <c r="DD8" s="68"/>
      <c r="DI8" s="132" t="str">
        <f t="shared" si="14"/>
        <v/>
      </c>
      <c r="DP8" s="73" t="str">
        <f t="shared" si="15"/>
        <v/>
      </c>
      <c r="DQ8" s="61" t="str">
        <f t="shared" si="4"/>
        <v/>
      </c>
      <c r="DR8" s="74" t="str">
        <f t="shared" si="5"/>
        <v/>
      </c>
      <c r="DS8" s="564" t="str">
        <f>IFERROR(LOOKUP(B8,Pooling_Pool1!$C$14:$C$337,Pooling_Pool1!$B$14:$B$337),"")</f>
        <v/>
      </c>
      <c r="DT8" s="596"/>
      <c r="DU8" s="93" t="str">
        <f t="shared" si="6"/>
        <v/>
      </c>
      <c r="DV8" s="93" t="str">
        <f t="shared" si="16"/>
        <v/>
      </c>
      <c r="DW8" s="120" t="str">
        <f t="shared" si="17"/>
        <v/>
      </c>
    </row>
    <row r="9" spans="1:127" x14ac:dyDescent="0.2">
      <c r="A9" s="563">
        <v>7</v>
      </c>
      <c r="B9" s="59" t="str">
        <f>IF(C9="","",'Critical Info &amp; Checklist'!$G$11&amp;"_"&amp;TEXT('New Data Sheet'!A9,"000")&amp;IF(ISBLANK('Sample Information'!D17),"","_"&amp;'Sample Information'!D17)&amp;IF(ISBLANK('Sample Information'!E17),"","_"&amp;'Sample Information'!E17)&amp;"_"&amp;C9)</f>
        <v/>
      </c>
      <c r="C9" s="91" t="str">
        <f>IF(ISBLANK('Sample Information'!C17),"",'Sample Information'!C17)</f>
        <v/>
      </c>
      <c r="D9" s="60" t="str">
        <f>IF(ISBLANK('Sample Information'!F17),"",'Sample Information'!F17)</f>
        <v/>
      </c>
      <c r="E9" s="70" t="str">
        <f>IF(ISBLANK('Sample Information'!E17),"",'Sample Information'!E17)</f>
        <v>G01</v>
      </c>
      <c r="F9" s="60" t="str">
        <f>IF(ISBLANK('Sample Information'!T17),"Not provided",'Sample Information'!T17)</f>
        <v>Not provided</v>
      </c>
      <c r="G9" s="68"/>
      <c r="L9" s="239"/>
      <c r="V9" s="231" t="str">
        <f t="shared" si="7"/>
        <v/>
      </c>
      <c r="W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9" s="68"/>
      <c r="AM9" s="224"/>
      <c r="AN9" s="79" t="str">
        <f t="shared" si="8"/>
        <v/>
      </c>
      <c r="AO9" s="79" t="str">
        <f t="shared" si="9"/>
        <v/>
      </c>
      <c r="AP9" s="79" t="str">
        <f t="shared" si="10"/>
        <v/>
      </c>
      <c r="AQ9" s="531"/>
      <c r="BA9" s="532"/>
      <c r="BF9" s="231" t="str">
        <f t="shared" si="0"/>
        <v/>
      </c>
      <c r="BJ9" s="232" t="str">
        <f t="shared" si="1"/>
        <v/>
      </c>
      <c r="BK9" s="232" t="str">
        <f t="shared" si="11"/>
        <v/>
      </c>
      <c r="BL9" s="232" t="str">
        <f t="shared" si="12"/>
        <v/>
      </c>
      <c r="BM9" s="68"/>
      <c r="BU9" s="236" t="str">
        <f t="shared" si="2"/>
        <v/>
      </c>
      <c r="BV9" s="236" t="str">
        <f t="shared" si="13"/>
        <v/>
      </c>
      <c r="BW9" s="236" t="str">
        <f t="shared" si="3"/>
        <v/>
      </c>
      <c r="BX9" s="535"/>
      <c r="BY9" s="536"/>
      <c r="CF9" s="131"/>
      <c r="CP9" s="224"/>
      <c r="CQ9" s="79" t="str">
        <f>IF(ISBLANK(DO9), "",DO9-CP9)</f>
        <v/>
      </c>
      <c r="CR9" s="79" t="str">
        <f>IFERROR((CP9+CQ9)/CP9,"")</f>
        <v/>
      </c>
      <c r="CS9" s="225" t="str">
        <f>IF(CR9="","",DO9/CR9)</f>
        <v/>
      </c>
      <c r="CT9" s="131"/>
      <c r="DD9" s="68"/>
      <c r="DI9" s="132" t="str">
        <f t="shared" si="14"/>
        <v/>
      </c>
      <c r="DP9" s="73" t="str">
        <f t="shared" si="15"/>
        <v/>
      </c>
      <c r="DQ9" s="61" t="str">
        <f t="shared" si="4"/>
        <v/>
      </c>
      <c r="DR9" s="74" t="str">
        <f t="shared" si="5"/>
        <v/>
      </c>
      <c r="DS9" s="564" t="str">
        <f>IFERROR(LOOKUP(B9,Pooling_Pool1!$C$14:$C$337,Pooling_Pool1!$B$14:$B$337),"")</f>
        <v/>
      </c>
      <c r="DT9" s="596"/>
      <c r="DU9" s="93" t="str">
        <f t="shared" si="6"/>
        <v/>
      </c>
      <c r="DV9" s="93" t="str">
        <f t="shared" si="16"/>
        <v/>
      </c>
      <c r="DW9" s="120" t="str">
        <f t="shared" si="17"/>
        <v/>
      </c>
    </row>
    <row r="10" spans="1:127" x14ac:dyDescent="0.2">
      <c r="A10" s="563">
        <v>8</v>
      </c>
      <c r="B10" s="59" t="str">
        <f>IF(C10="","",'Critical Info &amp; Checklist'!$G$11&amp;"_"&amp;TEXT('New Data Sheet'!A10,"000")&amp;IF(ISBLANK('Sample Information'!D18),"","_"&amp;'Sample Information'!D18)&amp;IF(ISBLANK('Sample Information'!E18),"","_"&amp;'Sample Information'!E18)&amp;"_"&amp;C10)</f>
        <v/>
      </c>
      <c r="C10" s="91" t="str">
        <f>IF(ISBLANK('Sample Information'!C18),"",'Sample Information'!C18)</f>
        <v/>
      </c>
      <c r="D10" s="60" t="str">
        <f>IF(ISBLANK('Sample Information'!F18),"",'Sample Information'!F18)</f>
        <v/>
      </c>
      <c r="E10" s="70" t="str">
        <f>IF(ISBLANK('Sample Information'!E18),"",'Sample Information'!E18)</f>
        <v>H01</v>
      </c>
      <c r="F10" s="60" t="str">
        <f>IF(ISBLANK('Sample Information'!T18),"Not provided",'Sample Information'!T18)</f>
        <v>Not provided</v>
      </c>
      <c r="G10" s="68"/>
      <c r="L10" s="239"/>
      <c r="V10" s="231" t="str">
        <f t="shared" si="7"/>
        <v/>
      </c>
      <c r="W1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0" s="68"/>
      <c r="AM10" s="224"/>
      <c r="AN10" s="79" t="str">
        <f t="shared" si="8"/>
        <v/>
      </c>
      <c r="AO10" s="79" t="str">
        <f t="shared" si="9"/>
        <v/>
      </c>
      <c r="AP10" s="79" t="str">
        <f t="shared" si="10"/>
        <v/>
      </c>
      <c r="AQ10" s="531"/>
      <c r="BA10" s="532"/>
      <c r="BF10" s="231" t="str">
        <f t="shared" si="0"/>
        <v/>
      </c>
      <c r="BJ10" s="232" t="str">
        <f t="shared" si="1"/>
        <v/>
      </c>
      <c r="BK10" s="232" t="str">
        <f t="shared" si="11"/>
        <v/>
      </c>
      <c r="BL10" s="232" t="str">
        <f t="shared" si="12"/>
        <v/>
      </c>
      <c r="BM10" s="68"/>
      <c r="BU10" s="236" t="str">
        <f t="shared" si="2"/>
        <v/>
      </c>
      <c r="BV10" s="236" t="str">
        <f t="shared" si="13"/>
        <v/>
      </c>
      <c r="BW10" s="236" t="str">
        <f t="shared" si="3"/>
        <v/>
      </c>
      <c r="BX10" s="535"/>
      <c r="BY10" s="536"/>
      <c r="CF10" s="131"/>
      <c r="CP10" s="224"/>
      <c r="CQ10" s="79"/>
      <c r="CR10" s="79"/>
      <c r="CS10" s="225"/>
      <c r="CT10" s="131"/>
      <c r="DD10" s="68"/>
      <c r="DI10" s="132" t="str">
        <f t="shared" si="14"/>
        <v/>
      </c>
      <c r="DP10" s="73" t="str">
        <f t="shared" si="15"/>
        <v/>
      </c>
      <c r="DQ10" s="61" t="str">
        <f t="shared" si="4"/>
        <v/>
      </c>
      <c r="DR10" s="74" t="str">
        <f t="shared" si="5"/>
        <v/>
      </c>
      <c r="DS10" s="564" t="str">
        <f>IFERROR(LOOKUP(B10,Pooling_Pool1!$C$14:$C$337,Pooling_Pool1!$B$14:$B$337),"")</f>
        <v/>
      </c>
      <c r="DT10" s="596"/>
      <c r="DU10" s="93" t="str">
        <f t="shared" si="6"/>
        <v/>
      </c>
      <c r="DV10" s="93" t="str">
        <f t="shared" si="16"/>
        <v/>
      </c>
      <c r="DW10" s="120" t="str">
        <f t="shared" si="17"/>
        <v/>
      </c>
    </row>
    <row r="11" spans="1:127" x14ac:dyDescent="0.2">
      <c r="A11" s="563">
        <v>9</v>
      </c>
      <c r="B11" s="59" t="str">
        <f>IF(C11="","",'Critical Info &amp; Checklist'!$G$11&amp;"_"&amp;TEXT('New Data Sheet'!A11,"000")&amp;IF(ISBLANK('Sample Information'!D19),"","_"&amp;'Sample Information'!D19)&amp;IF(ISBLANK('Sample Information'!E19),"","_"&amp;'Sample Information'!E19)&amp;"_"&amp;C11)</f>
        <v/>
      </c>
      <c r="C11" s="91" t="str">
        <f>IF(ISBLANK('Sample Information'!C19),"",'Sample Information'!C19)</f>
        <v/>
      </c>
      <c r="D11" s="60" t="str">
        <f>IF(ISBLANK('Sample Information'!F19),"",'Sample Information'!F19)</f>
        <v/>
      </c>
      <c r="E11" s="70" t="str">
        <f>IF(ISBLANK('Sample Information'!E19),"",'Sample Information'!E19)</f>
        <v>A02</v>
      </c>
      <c r="F11" s="60" t="str">
        <f>IF(ISBLANK('Sample Information'!T19),"Not provided",'Sample Information'!T19)</f>
        <v>Not provided</v>
      </c>
      <c r="G11" s="68"/>
      <c r="L11" s="239"/>
      <c r="V11" s="231" t="str">
        <f t="shared" si="7"/>
        <v/>
      </c>
      <c r="W1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1" s="68"/>
      <c r="AM11" s="224"/>
      <c r="AN11" s="79" t="str">
        <f t="shared" si="8"/>
        <v/>
      </c>
      <c r="AO11" s="79" t="str">
        <f t="shared" si="9"/>
        <v/>
      </c>
      <c r="AP11" s="79" t="str">
        <f t="shared" si="10"/>
        <v/>
      </c>
      <c r="AQ11" s="531"/>
      <c r="BA11" s="532"/>
      <c r="BF11" s="231" t="str">
        <f t="shared" si="0"/>
        <v/>
      </c>
      <c r="BJ11" s="232" t="str">
        <f t="shared" si="1"/>
        <v/>
      </c>
      <c r="BK11" s="232" t="str">
        <f t="shared" si="11"/>
        <v/>
      </c>
      <c r="BL11" s="232" t="str">
        <f t="shared" si="12"/>
        <v/>
      </c>
      <c r="BM11" s="68"/>
      <c r="BU11" s="236" t="str">
        <f t="shared" si="2"/>
        <v/>
      </c>
      <c r="BV11" s="236" t="str">
        <f t="shared" si="13"/>
        <v/>
      </c>
      <c r="BW11" s="236" t="str">
        <f t="shared" si="3"/>
        <v/>
      </c>
      <c r="BX11" s="535"/>
      <c r="BY11" s="536"/>
      <c r="CF11" s="131"/>
      <c r="CP11" s="224"/>
      <c r="CQ11" s="79"/>
      <c r="CR11" s="79"/>
      <c r="CS11" s="225"/>
      <c r="CT11" s="131"/>
      <c r="DD11" s="68"/>
      <c r="DI11" s="132" t="str">
        <f t="shared" si="14"/>
        <v/>
      </c>
      <c r="DP11" s="73" t="str">
        <f t="shared" si="15"/>
        <v/>
      </c>
      <c r="DQ11" s="61" t="str">
        <f t="shared" si="4"/>
        <v/>
      </c>
      <c r="DR11" s="74" t="str">
        <f t="shared" si="5"/>
        <v/>
      </c>
      <c r="DS11" s="564" t="str">
        <f>IFERROR(LOOKUP(B11,Pooling_Pool1!$C$14:$C$337,Pooling_Pool1!$B$14:$B$337),"")</f>
        <v/>
      </c>
      <c r="DT11" s="596"/>
      <c r="DU11" s="93" t="str">
        <f t="shared" si="6"/>
        <v/>
      </c>
      <c r="DV11" s="93" t="str">
        <f t="shared" si="16"/>
        <v/>
      </c>
      <c r="DW11" s="120" t="str">
        <f t="shared" si="17"/>
        <v/>
      </c>
    </row>
    <row r="12" spans="1:127" x14ac:dyDescent="0.2">
      <c r="A12" s="563">
        <v>10</v>
      </c>
      <c r="B12" s="59" t="str">
        <f>IF(C12="","",'Critical Info &amp; Checklist'!$G$11&amp;"_"&amp;TEXT('New Data Sheet'!A12,"000")&amp;IF(ISBLANK('Sample Information'!D20),"","_"&amp;'Sample Information'!D20)&amp;IF(ISBLANK('Sample Information'!E20),"","_"&amp;'Sample Information'!E20)&amp;"_"&amp;C12)</f>
        <v/>
      </c>
      <c r="C12" s="91" t="str">
        <f>IF(ISBLANK('Sample Information'!C20),"",'Sample Information'!C20)</f>
        <v/>
      </c>
      <c r="D12" s="60" t="str">
        <f>IF(ISBLANK('Sample Information'!F20),"",'Sample Information'!F20)</f>
        <v/>
      </c>
      <c r="E12" s="70" t="str">
        <f>IF(ISBLANK('Sample Information'!E20),"",'Sample Information'!E20)</f>
        <v>B02</v>
      </c>
      <c r="F12" s="60" t="str">
        <f>IF(ISBLANK('Sample Information'!T20),"Not provided",'Sample Information'!T20)</f>
        <v>Not provided</v>
      </c>
      <c r="G12" s="68"/>
      <c r="L12" s="239"/>
      <c r="V12" s="231" t="str">
        <f t="shared" si="7"/>
        <v/>
      </c>
      <c r="W1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2" s="68"/>
      <c r="AM12" s="224"/>
      <c r="AN12" s="79" t="str">
        <f t="shared" si="8"/>
        <v/>
      </c>
      <c r="AO12" s="79" t="str">
        <f t="shared" si="9"/>
        <v/>
      </c>
      <c r="AP12" s="79" t="str">
        <f t="shared" si="10"/>
        <v/>
      </c>
      <c r="AQ12" s="531"/>
      <c r="BA12" s="532"/>
      <c r="BF12" s="231" t="str">
        <f t="shared" si="0"/>
        <v/>
      </c>
      <c r="BJ12" s="232" t="str">
        <f t="shared" si="1"/>
        <v/>
      </c>
      <c r="BK12" s="232" t="str">
        <f t="shared" si="11"/>
        <v/>
      </c>
      <c r="BL12" s="232" t="str">
        <f t="shared" si="12"/>
        <v/>
      </c>
      <c r="BM12" s="68"/>
      <c r="BU12" s="236" t="str">
        <f t="shared" si="2"/>
        <v/>
      </c>
      <c r="BV12" s="236" t="str">
        <f t="shared" si="13"/>
        <v/>
      </c>
      <c r="BW12" s="236" t="str">
        <f t="shared" si="3"/>
        <v/>
      </c>
      <c r="BX12" s="535"/>
      <c r="BY12" s="536"/>
      <c r="CF12" s="131"/>
      <c r="CP12" s="224"/>
      <c r="CQ12" s="79"/>
      <c r="CR12" s="79"/>
      <c r="CS12" s="225"/>
      <c r="CT12" s="131"/>
      <c r="DD12" s="68"/>
      <c r="DI12" s="132" t="str">
        <f t="shared" si="14"/>
        <v/>
      </c>
      <c r="DP12" s="73" t="str">
        <f t="shared" si="15"/>
        <v/>
      </c>
      <c r="DQ12" s="61" t="str">
        <f t="shared" si="4"/>
        <v/>
      </c>
      <c r="DR12" s="74" t="str">
        <f t="shared" si="5"/>
        <v/>
      </c>
      <c r="DS12" s="564" t="str">
        <f>IFERROR(LOOKUP(B12,Pooling_Pool1!$C$14:$C$337,Pooling_Pool1!$B$14:$B$337),"")</f>
        <v/>
      </c>
      <c r="DT12" s="596"/>
      <c r="DU12" s="93" t="str">
        <f t="shared" si="6"/>
        <v/>
      </c>
      <c r="DV12" s="93" t="str">
        <f t="shared" si="16"/>
        <v/>
      </c>
      <c r="DW12" s="120" t="str">
        <f t="shared" si="17"/>
        <v/>
      </c>
    </row>
    <row r="13" spans="1:127" x14ac:dyDescent="0.2">
      <c r="A13" s="563">
        <v>11</v>
      </c>
      <c r="B13" s="59" t="str">
        <f>IF(C13="","",'Critical Info &amp; Checklist'!$G$11&amp;"_"&amp;TEXT('New Data Sheet'!A13,"000")&amp;IF(ISBLANK('Sample Information'!D21),"","_"&amp;'Sample Information'!D21)&amp;IF(ISBLANK('Sample Information'!E21),"","_"&amp;'Sample Information'!E21)&amp;"_"&amp;C13)</f>
        <v/>
      </c>
      <c r="C13" s="91" t="str">
        <f>IF(ISBLANK('Sample Information'!C21),"",'Sample Information'!C21)</f>
        <v/>
      </c>
      <c r="D13" s="60" t="str">
        <f>IF(ISBLANK('Sample Information'!F21),"",'Sample Information'!F21)</f>
        <v/>
      </c>
      <c r="E13" s="70" t="str">
        <f>IF(ISBLANK('Sample Information'!E21),"",'Sample Information'!E21)</f>
        <v>C02</v>
      </c>
      <c r="F13" s="60" t="str">
        <f>IF(ISBLANK('Sample Information'!T21),"Not provided",'Sample Information'!T21)</f>
        <v>Not provided</v>
      </c>
      <c r="G13" s="68"/>
      <c r="L13" s="239"/>
      <c r="V13" s="231" t="str">
        <f t="shared" si="7"/>
        <v/>
      </c>
      <c r="W1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3" s="68"/>
      <c r="AM13" s="224"/>
      <c r="AN13" s="79" t="str">
        <f t="shared" si="8"/>
        <v/>
      </c>
      <c r="AO13" s="79" t="str">
        <f t="shared" si="9"/>
        <v/>
      </c>
      <c r="AP13" s="79" t="str">
        <f t="shared" si="10"/>
        <v/>
      </c>
      <c r="AQ13" s="531"/>
      <c r="BA13" s="532"/>
      <c r="BF13" s="231" t="str">
        <f t="shared" si="0"/>
        <v/>
      </c>
      <c r="BJ13" s="232" t="str">
        <f t="shared" si="1"/>
        <v/>
      </c>
      <c r="BK13" s="232" t="str">
        <f t="shared" si="11"/>
        <v/>
      </c>
      <c r="BL13" s="232" t="str">
        <f t="shared" si="12"/>
        <v/>
      </c>
      <c r="BM13" s="68"/>
      <c r="BU13" s="236" t="str">
        <f t="shared" si="2"/>
        <v/>
      </c>
      <c r="BV13" s="236" t="str">
        <f t="shared" si="13"/>
        <v/>
      </c>
      <c r="BW13" s="236" t="str">
        <f t="shared" si="3"/>
        <v/>
      </c>
      <c r="BX13" s="535"/>
      <c r="BY13" s="536"/>
      <c r="CF13" s="131"/>
      <c r="CP13" s="224"/>
      <c r="CQ13" s="79"/>
      <c r="CR13" s="79"/>
      <c r="CS13" s="225"/>
      <c r="CT13" s="131"/>
      <c r="DD13" s="68"/>
      <c r="DI13" s="132" t="str">
        <f t="shared" si="14"/>
        <v/>
      </c>
      <c r="DP13" s="73" t="str">
        <f t="shared" si="15"/>
        <v/>
      </c>
      <c r="DQ13" s="61" t="str">
        <f t="shared" si="4"/>
        <v/>
      </c>
      <c r="DR13" s="74" t="str">
        <f t="shared" si="5"/>
        <v/>
      </c>
      <c r="DS13" s="564" t="str">
        <f>IFERROR(LOOKUP(B13,Pooling_Pool1!$C$14:$C$337,Pooling_Pool1!$B$14:$B$337),"")</f>
        <v/>
      </c>
      <c r="DT13" s="596"/>
      <c r="DU13" s="93" t="str">
        <f t="shared" si="6"/>
        <v/>
      </c>
      <c r="DV13" s="93" t="str">
        <f t="shared" si="16"/>
        <v/>
      </c>
      <c r="DW13" s="120" t="str">
        <f t="shared" si="17"/>
        <v/>
      </c>
    </row>
    <row r="14" spans="1:127" x14ac:dyDescent="0.2">
      <c r="A14" s="563">
        <v>12</v>
      </c>
      <c r="B14" s="59" t="str">
        <f>IF(C14="","",'Critical Info &amp; Checklist'!$G$11&amp;"_"&amp;TEXT('New Data Sheet'!A14,"000")&amp;IF(ISBLANK('Sample Information'!D22),"","_"&amp;'Sample Information'!D22)&amp;IF(ISBLANK('Sample Information'!E22),"","_"&amp;'Sample Information'!E22)&amp;"_"&amp;C14)</f>
        <v/>
      </c>
      <c r="C14" s="91" t="str">
        <f>IF(ISBLANK('Sample Information'!C22),"",'Sample Information'!C22)</f>
        <v/>
      </c>
      <c r="D14" s="60" t="str">
        <f>IF(ISBLANK('Sample Information'!F22),"",'Sample Information'!F22)</f>
        <v/>
      </c>
      <c r="E14" s="70" t="str">
        <f>IF(ISBLANK('Sample Information'!E22),"",'Sample Information'!E22)</f>
        <v>D02</v>
      </c>
      <c r="F14" s="60" t="str">
        <f>IF(ISBLANK('Sample Information'!T22),"Not provided",'Sample Information'!T22)</f>
        <v>Not provided</v>
      </c>
      <c r="G14" s="68"/>
      <c r="L14" s="239"/>
      <c r="V14" s="231" t="str">
        <f t="shared" si="7"/>
        <v/>
      </c>
      <c r="W1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4" s="68"/>
      <c r="AM14" s="224"/>
      <c r="AN14" s="79" t="str">
        <f t="shared" si="8"/>
        <v/>
      </c>
      <c r="AO14" s="79" t="str">
        <f t="shared" si="9"/>
        <v/>
      </c>
      <c r="AP14" s="79" t="str">
        <f t="shared" si="10"/>
        <v/>
      </c>
      <c r="AQ14" s="531"/>
      <c r="BA14" s="532"/>
      <c r="BF14" s="231" t="str">
        <f t="shared" si="0"/>
        <v/>
      </c>
      <c r="BJ14" s="232" t="str">
        <f t="shared" si="1"/>
        <v/>
      </c>
      <c r="BK14" s="232" t="str">
        <f t="shared" si="11"/>
        <v/>
      </c>
      <c r="BL14" s="232" t="str">
        <f t="shared" si="12"/>
        <v/>
      </c>
      <c r="BM14" s="68"/>
      <c r="BU14" s="236" t="str">
        <f t="shared" si="2"/>
        <v/>
      </c>
      <c r="BV14" s="236" t="str">
        <f t="shared" si="13"/>
        <v/>
      </c>
      <c r="BW14" s="236" t="str">
        <f t="shared" si="3"/>
        <v/>
      </c>
      <c r="BX14" s="535"/>
      <c r="BY14" s="536"/>
      <c r="CF14" s="131"/>
      <c r="CP14" s="224"/>
      <c r="CQ14" s="79"/>
      <c r="CR14" s="79"/>
      <c r="CS14" s="225"/>
      <c r="CT14" s="131"/>
      <c r="DD14" s="68"/>
      <c r="DI14" s="132" t="str">
        <f t="shared" si="14"/>
        <v/>
      </c>
      <c r="DP14" s="73" t="str">
        <f t="shared" si="15"/>
        <v/>
      </c>
      <c r="DQ14" s="61" t="str">
        <f t="shared" si="4"/>
        <v/>
      </c>
      <c r="DR14" s="74" t="str">
        <f t="shared" si="5"/>
        <v/>
      </c>
      <c r="DS14" s="564" t="str">
        <f>IFERROR(LOOKUP(B14,Pooling_Pool1!$C$14:$C$337,Pooling_Pool1!$B$14:$B$337),"")</f>
        <v/>
      </c>
      <c r="DT14" s="596"/>
      <c r="DU14" s="93" t="str">
        <f t="shared" si="6"/>
        <v/>
      </c>
      <c r="DV14" s="93" t="str">
        <f t="shared" si="16"/>
        <v/>
      </c>
      <c r="DW14" s="120" t="str">
        <f t="shared" si="17"/>
        <v/>
      </c>
    </row>
    <row r="15" spans="1:127" x14ac:dyDescent="0.2">
      <c r="A15" s="563">
        <v>13</v>
      </c>
      <c r="B15" s="59" t="str">
        <f>IF(C15="","",'Critical Info &amp; Checklist'!$G$11&amp;"_"&amp;TEXT('New Data Sheet'!A15,"000")&amp;IF(ISBLANK('Sample Information'!D23),"","_"&amp;'Sample Information'!D23)&amp;IF(ISBLANK('Sample Information'!E23),"","_"&amp;'Sample Information'!E23)&amp;"_"&amp;C15)</f>
        <v/>
      </c>
      <c r="C15" s="91" t="str">
        <f>IF(ISBLANK('Sample Information'!C23),"",'Sample Information'!C23)</f>
        <v/>
      </c>
      <c r="D15" s="60" t="str">
        <f>IF(ISBLANK('Sample Information'!F23),"",'Sample Information'!F23)</f>
        <v/>
      </c>
      <c r="E15" s="70" t="str">
        <f>IF(ISBLANK('Sample Information'!E23),"",'Sample Information'!E23)</f>
        <v>E02</v>
      </c>
      <c r="F15" s="60" t="str">
        <f>IF(ISBLANK('Sample Information'!T23),"Not provided",'Sample Information'!T23)</f>
        <v>Not provided</v>
      </c>
      <c r="G15" s="68"/>
      <c r="L15" s="239"/>
      <c r="V15" s="231" t="str">
        <f t="shared" si="7"/>
        <v/>
      </c>
      <c r="W1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5" s="68"/>
      <c r="AM15" s="224"/>
      <c r="AN15" s="79" t="str">
        <f t="shared" si="8"/>
        <v/>
      </c>
      <c r="AO15" s="79" t="str">
        <f t="shared" si="9"/>
        <v/>
      </c>
      <c r="AP15" s="79" t="str">
        <f t="shared" si="10"/>
        <v/>
      </c>
      <c r="AQ15" s="531"/>
      <c r="BA15" s="532"/>
      <c r="BF15" s="231" t="str">
        <f t="shared" si="0"/>
        <v/>
      </c>
      <c r="BJ15" s="232" t="str">
        <f t="shared" si="1"/>
        <v/>
      </c>
      <c r="BK15" s="232" t="str">
        <f t="shared" si="11"/>
        <v/>
      </c>
      <c r="BL15" s="232" t="str">
        <f t="shared" si="12"/>
        <v/>
      </c>
      <c r="BM15" s="68"/>
      <c r="BU15" s="236" t="str">
        <f t="shared" si="2"/>
        <v/>
      </c>
      <c r="BV15" s="236" t="str">
        <f t="shared" si="13"/>
        <v/>
      </c>
      <c r="BW15" s="236" t="str">
        <f t="shared" si="3"/>
        <v/>
      </c>
      <c r="BX15" s="535"/>
      <c r="BY15" s="536"/>
      <c r="CF15" s="131"/>
      <c r="CP15" s="224"/>
      <c r="CQ15" s="79"/>
      <c r="CR15" s="79"/>
      <c r="CS15" s="225"/>
      <c r="CT15" s="131"/>
      <c r="DD15" s="68"/>
      <c r="DI15" s="132" t="str">
        <f t="shared" si="14"/>
        <v/>
      </c>
      <c r="DP15" s="73" t="str">
        <f t="shared" si="15"/>
        <v/>
      </c>
      <c r="DQ15" s="61" t="str">
        <f t="shared" si="4"/>
        <v/>
      </c>
      <c r="DR15" s="74" t="str">
        <f t="shared" si="5"/>
        <v/>
      </c>
      <c r="DS15" s="564" t="str">
        <f>IFERROR(LOOKUP(B15,Pooling_Pool1!$C$14:$C$337,Pooling_Pool1!$B$14:$B$337),"")</f>
        <v/>
      </c>
      <c r="DT15" s="596"/>
      <c r="DU15" s="93" t="str">
        <f t="shared" si="6"/>
        <v/>
      </c>
      <c r="DV15" s="93" t="str">
        <f t="shared" si="16"/>
        <v/>
      </c>
      <c r="DW15" s="120" t="str">
        <f t="shared" si="17"/>
        <v/>
      </c>
    </row>
    <row r="16" spans="1:127" x14ac:dyDescent="0.2">
      <c r="A16" s="563">
        <v>14</v>
      </c>
      <c r="B16" s="59" t="str">
        <f>IF(C16="","",'Critical Info &amp; Checklist'!$G$11&amp;"_"&amp;TEXT('New Data Sheet'!A16,"000")&amp;IF(ISBLANK('Sample Information'!D24),"","_"&amp;'Sample Information'!D24)&amp;IF(ISBLANK('Sample Information'!E24),"","_"&amp;'Sample Information'!E24)&amp;"_"&amp;C16)</f>
        <v/>
      </c>
      <c r="C16" s="91" t="str">
        <f>IF(ISBLANK('Sample Information'!C24),"",'Sample Information'!C24)</f>
        <v/>
      </c>
      <c r="D16" s="60" t="str">
        <f>IF(ISBLANK('Sample Information'!F24),"",'Sample Information'!F24)</f>
        <v/>
      </c>
      <c r="E16" s="70" t="str">
        <f>IF(ISBLANK('Sample Information'!E24),"",'Sample Information'!E24)</f>
        <v>F02</v>
      </c>
      <c r="F16" s="60" t="str">
        <f>IF(ISBLANK('Sample Information'!T24),"Not provided",'Sample Information'!T24)</f>
        <v>Not provided</v>
      </c>
      <c r="G16" s="68"/>
      <c r="L16" s="239"/>
      <c r="V16" s="231" t="str">
        <f t="shared" si="7"/>
        <v/>
      </c>
      <c r="W1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6" s="68"/>
      <c r="AM16" s="224"/>
      <c r="AN16" s="79" t="str">
        <f t="shared" si="8"/>
        <v/>
      </c>
      <c r="AO16" s="79" t="str">
        <f t="shared" si="9"/>
        <v/>
      </c>
      <c r="AP16" s="79" t="str">
        <f t="shared" si="10"/>
        <v/>
      </c>
      <c r="AQ16" s="531"/>
      <c r="BA16" s="532"/>
      <c r="BF16" s="231" t="str">
        <f t="shared" si="0"/>
        <v/>
      </c>
      <c r="BJ16" s="232" t="str">
        <f t="shared" si="1"/>
        <v/>
      </c>
      <c r="BK16" s="232" t="str">
        <f t="shared" si="11"/>
        <v/>
      </c>
      <c r="BL16" s="232" t="str">
        <f t="shared" si="12"/>
        <v/>
      </c>
      <c r="BM16" s="68"/>
      <c r="BU16" s="236" t="str">
        <f t="shared" si="2"/>
        <v/>
      </c>
      <c r="BV16" s="236" t="str">
        <f t="shared" si="13"/>
        <v/>
      </c>
      <c r="BW16" s="236" t="str">
        <f t="shared" si="3"/>
        <v/>
      </c>
      <c r="BX16" s="535"/>
      <c r="BY16" s="536"/>
      <c r="CF16" s="131"/>
      <c r="CP16" s="224"/>
      <c r="CQ16" s="79"/>
      <c r="CR16" s="79"/>
      <c r="CS16" s="225"/>
      <c r="CT16" s="131"/>
      <c r="DD16" s="68"/>
      <c r="DI16" s="132" t="str">
        <f t="shared" si="14"/>
        <v/>
      </c>
      <c r="DP16" s="73" t="str">
        <f t="shared" si="15"/>
        <v/>
      </c>
      <c r="DQ16" s="61" t="str">
        <f t="shared" si="4"/>
        <v/>
      </c>
      <c r="DR16" s="74" t="str">
        <f t="shared" si="5"/>
        <v/>
      </c>
      <c r="DS16" s="564" t="str">
        <f>IFERROR(LOOKUP(B16,Pooling_Pool1!$C$14:$C$337,Pooling_Pool1!$B$14:$B$337),"")</f>
        <v/>
      </c>
      <c r="DT16" s="596"/>
      <c r="DU16" s="93" t="str">
        <f t="shared" si="6"/>
        <v/>
      </c>
      <c r="DV16" s="93" t="str">
        <f t="shared" si="16"/>
        <v/>
      </c>
      <c r="DW16" s="120" t="str">
        <f t="shared" si="17"/>
        <v/>
      </c>
    </row>
    <row r="17" spans="1:127" x14ac:dyDescent="0.2">
      <c r="A17" s="563">
        <v>15</v>
      </c>
      <c r="B17" s="59" t="str">
        <f>IF(C17="","",'Critical Info &amp; Checklist'!$G$11&amp;"_"&amp;TEXT('New Data Sheet'!A17,"000")&amp;IF(ISBLANK('Sample Information'!D25),"","_"&amp;'Sample Information'!D25)&amp;IF(ISBLANK('Sample Information'!E25),"","_"&amp;'Sample Information'!E25)&amp;"_"&amp;C17)</f>
        <v/>
      </c>
      <c r="C17" s="91" t="str">
        <f>IF(ISBLANK('Sample Information'!C25),"",'Sample Information'!C25)</f>
        <v/>
      </c>
      <c r="D17" s="60" t="str">
        <f>IF(ISBLANK('Sample Information'!F25),"",'Sample Information'!F25)</f>
        <v/>
      </c>
      <c r="E17" s="70" t="str">
        <f>IF(ISBLANK('Sample Information'!E25),"",'Sample Information'!E25)</f>
        <v>G02</v>
      </c>
      <c r="F17" s="60" t="str">
        <f>IF(ISBLANK('Sample Information'!T25),"Not provided",'Sample Information'!T25)</f>
        <v>Not provided</v>
      </c>
      <c r="G17" s="68"/>
      <c r="L17" s="239"/>
      <c r="V17" s="231" t="str">
        <f t="shared" si="7"/>
        <v/>
      </c>
      <c r="W1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7" s="68"/>
      <c r="AM17" s="224"/>
      <c r="AN17" s="79" t="str">
        <f t="shared" si="8"/>
        <v/>
      </c>
      <c r="AO17" s="79" t="str">
        <f t="shared" si="9"/>
        <v/>
      </c>
      <c r="AP17" s="79" t="str">
        <f t="shared" si="10"/>
        <v/>
      </c>
      <c r="AQ17" s="531"/>
      <c r="BA17" s="532"/>
      <c r="BF17" s="231" t="str">
        <f t="shared" si="0"/>
        <v/>
      </c>
      <c r="BJ17" s="232" t="str">
        <f t="shared" si="1"/>
        <v/>
      </c>
      <c r="BK17" s="232" t="str">
        <f t="shared" si="11"/>
        <v/>
      </c>
      <c r="BL17" s="232" t="str">
        <f t="shared" si="12"/>
        <v/>
      </c>
      <c r="BM17" s="68"/>
      <c r="BU17" s="236" t="str">
        <f t="shared" si="2"/>
        <v/>
      </c>
      <c r="BV17" s="236" t="str">
        <f t="shared" si="13"/>
        <v/>
      </c>
      <c r="BW17" s="236" t="str">
        <f t="shared" si="3"/>
        <v/>
      </c>
      <c r="BX17" s="535"/>
      <c r="BY17" s="536"/>
      <c r="CF17" s="131"/>
      <c r="CP17" s="224"/>
      <c r="CQ17" s="79"/>
      <c r="CR17" s="79"/>
      <c r="CS17" s="225"/>
      <c r="CT17" s="131"/>
      <c r="DD17" s="68"/>
      <c r="DI17" s="132" t="str">
        <f t="shared" si="14"/>
        <v/>
      </c>
      <c r="DP17" s="73" t="str">
        <f t="shared" si="15"/>
        <v/>
      </c>
      <c r="DQ17" s="61" t="str">
        <f t="shared" si="4"/>
        <v/>
      </c>
      <c r="DR17" s="74" t="str">
        <f t="shared" si="5"/>
        <v/>
      </c>
      <c r="DS17" s="564" t="str">
        <f>IFERROR(LOOKUP(B17,Pooling_Pool1!$C$14:$C$337,Pooling_Pool1!$B$14:$B$337),"")</f>
        <v/>
      </c>
      <c r="DT17" s="596"/>
      <c r="DU17" s="93" t="str">
        <f t="shared" si="6"/>
        <v/>
      </c>
      <c r="DV17" s="93" t="str">
        <f t="shared" si="16"/>
        <v/>
      </c>
      <c r="DW17" s="120" t="str">
        <f t="shared" si="17"/>
        <v/>
      </c>
    </row>
    <row r="18" spans="1:127" x14ac:dyDescent="0.2">
      <c r="A18" s="563">
        <v>16</v>
      </c>
      <c r="B18" s="59" t="str">
        <f>IF(C18="","",'Critical Info &amp; Checklist'!$G$11&amp;"_"&amp;TEXT('New Data Sheet'!A18,"000")&amp;IF(ISBLANK('Sample Information'!D26),"","_"&amp;'Sample Information'!D26)&amp;IF(ISBLANK('Sample Information'!E26),"","_"&amp;'Sample Information'!E26)&amp;"_"&amp;C18)</f>
        <v/>
      </c>
      <c r="C18" s="91" t="str">
        <f>IF(ISBLANK('Sample Information'!C26),"",'Sample Information'!C26)</f>
        <v/>
      </c>
      <c r="D18" s="60" t="str">
        <f>IF(ISBLANK('Sample Information'!F26),"",'Sample Information'!F26)</f>
        <v/>
      </c>
      <c r="E18" s="70" t="str">
        <f>IF(ISBLANK('Sample Information'!E26),"",'Sample Information'!E26)</f>
        <v>H02</v>
      </c>
      <c r="F18" s="60" t="str">
        <f>IF(ISBLANK('Sample Information'!T26),"Not provided",'Sample Information'!T26)</f>
        <v>Not provided</v>
      </c>
      <c r="G18" s="68"/>
      <c r="L18" s="239"/>
      <c r="V18" s="231" t="str">
        <f t="shared" si="7"/>
        <v/>
      </c>
      <c r="W1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8" s="68"/>
      <c r="AM18" s="224"/>
      <c r="AN18" s="79" t="str">
        <f t="shared" si="8"/>
        <v/>
      </c>
      <c r="AO18" s="79" t="str">
        <f t="shared" si="9"/>
        <v/>
      </c>
      <c r="AP18" s="79" t="str">
        <f t="shared" si="10"/>
        <v/>
      </c>
      <c r="AQ18" s="531"/>
      <c r="BA18" s="532"/>
      <c r="BF18" s="231" t="str">
        <f t="shared" si="0"/>
        <v/>
      </c>
      <c r="BJ18" s="232" t="str">
        <f t="shared" si="1"/>
        <v/>
      </c>
      <c r="BK18" s="232" t="str">
        <f t="shared" si="11"/>
        <v/>
      </c>
      <c r="BL18" s="232" t="str">
        <f t="shared" si="12"/>
        <v/>
      </c>
      <c r="BM18" s="68"/>
      <c r="BU18" s="236" t="str">
        <f t="shared" si="2"/>
        <v/>
      </c>
      <c r="BV18" s="236" t="str">
        <f t="shared" si="13"/>
        <v/>
      </c>
      <c r="BW18" s="236" t="str">
        <f t="shared" si="3"/>
        <v/>
      </c>
      <c r="BX18" s="535"/>
      <c r="BY18" s="536"/>
      <c r="CF18" s="131"/>
      <c r="CP18" s="224"/>
      <c r="CQ18" s="79"/>
      <c r="CR18" s="79"/>
      <c r="CS18" s="225"/>
      <c r="CT18" s="131"/>
      <c r="DD18" s="68"/>
      <c r="DI18" s="132" t="str">
        <f t="shared" si="14"/>
        <v/>
      </c>
      <c r="DP18" s="73" t="str">
        <f t="shared" si="15"/>
        <v/>
      </c>
      <c r="DQ18" s="61" t="str">
        <f t="shared" si="4"/>
        <v/>
      </c>
      <c r="DR18" s="74" t="str">
        <f t="shared" si="5"/>
        <v/>
      </c>
      <c r="DS18" s="564" t="str">
        <f>IFERROR(LOOKUP(B18,Pooling_Pool1!$C$14:$C$337,Pooling_Pool1!$B$14:$B$337),"")</f>
        <v/>
      </c>
      <c r="DT18" s="596"/>
      <c r="DU18" s="93" t="str">
        <f t="shared" si="6"/>
        <v/>
      </c>
      <c r="DV18" s="93" t="str">
        <f t="shared" si="16"/>
        <v/>
      </c>
      <c r="DW18" s="120" t="str">
        <f t="shared" si="17"/>
        <v/>
      </c>
    </row>
    <row r="19" spans="1:127" x14ac:dyDescent="0.2">
      <c r="A19" s="563">
        <v>17</v>
      </c>
      <c r="B19" s="59" t="str">
        <f>IF(C19="","",'Critical Info &amp; Checklist'!$G$11&amp;"_"&amp;TEXT('New Data Sheet'!A19,"000")&amp;IF(ISBLANK('Sample Information'!D27),"","_"&amp;'Sample Information'!D27)&amp;IF(ISBLANK('Sample Information'!E27),"","_"&amp;'Sample Information'!E27)&amp;"_"&amp;C19)</f>
        <v/>
      </c>
      <c r="C19" s="91" t="str">
        <f>IF(ISBLANK('Sample Information'!C27),"",'Sample Information'!C27)</f>
        <v/>
      </c>
      <c r="D19" s="60" t="str">
        <f>IF(ISBLANK('Sample Information'!F27),"",'Sample Information'!F27)</f>
        <v/>
      </c>
      <c r="E19" s="70" t="str">
        <f>IF(ISBLANK('Sample Information'!E27),"",'Sample Information'!E27)</f>
        <v>A03</v>
      </c>
      <c r="F19" s="60" t="str">
        <f>IF(ISBLANK('Sample Information'!T27),"Not provided",'Sample Information'!T27)</f>
        <v>Not provided</v>
      </c>
      <c r="G19" s="68"/>
      <c r="L19" s="239"/>
      <c r="V19" s="231" t="str">
        <f t="shared" si="7"/>
        <v/>
      </c>
      <c r="W1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19" s="68"/>
      <c r="AM19" s="224"/>
      <c r="AN19" s="79" t="str">
        <f t="shared" si="8"/>
        <v/>
      </c>
      <c r="AO19" s="79" t="str">
        <f t="shared" si="9"/>
        <v/>
      </c>
      <c r="AP19" s="79" t="str">
        <f t="shared" si="10"/>
        <v/>
      </c>
      <c r="AQ19" s="531"/>
      <c r="BA19" s="532"/>
      <c r="BF19" s="231" t="str">
        <f t="shared" si="0"/>
        <v/>
      </c>
      <c r="BJ19" s="232" t="str">
        <f t="shared" si="1"/>
        <v/>
      </c>
      <c r="BK19" s="232" t="str">
        <f t="shared" si="11"/>
        <v/>
      </c>
      <c r="BL19" s="232" t="str">
        <f t="shared" si="12"/>
        <v/>
      </c>
      <c r="BU19" s="236" t="str">
        <f t="shared" si="2"/>
        <v/>
      </c>
      <c r="BV19" s="236" t="str">
        <f t="shared" si="13"/>
        <v/>
      </c>
      <c r="BW19" s="236" t="str">
        <f t="shared" si="3"/>
        <v/>
      </c>
      <c r="BX19" s="535"/>
      <c r="BY19" s="536"/>
      <c r="CP19" s="224"/>
      <c r="CQ19" s="79"/>
      <c r="CR19" s="79"/>
      <c r="CS19" s="225"/>
      <c r="DI19" s="132" t="str">
        <f t="shared" si="14"/>
        <v/>
      </c>
      <c r="DP19" s="73" t="str">
        <f t="shared" si="15"/>
        <v/>
      </c>
      <c r="DQ19" s="61" t="str">
        <f t="shared" si="4"/>
        <v/>
      </c>
      <c r="DR19" s="74" t="str">
        <f t="shared" si="5"/>
        <v/>
      </c>
      <c r="DS19" s="564" t="str">
        <f>IFERROR(LOOKUP(B19,Pooling_Pool1!$C$14:$C$337,Pooling_Pool1!$B$14:$B$337),"")</f>
        <v/>
      </c>
      <c r="DT19" s="596"/>
      <c r="DU19" s="93" t="str">
        <f t="shared" si="6"/>
        <v/>
      </c>
      <c r="DV19" s="93" t="str">
        <f t="shared" si="16"/>
        <v/>
      </c>
      <c r="DW19" s="120" t="str">
        <f t="shared" si="17"/>
        <v/>
      </c>
    </row>
    <row r="20" spans="1:127" x14ac:dyDescent="0.2">
      <c r="A20" s="563">
        <v>18</v>
      </c>
      <c r="B20" s="59" t="str">
        <f>IF(C20="","",'Critical Info &amp; Checklist'!$G$11&amp;"_"&amp;TEXT('New Data Sheet'!A20,"000")&amp;IF(ISBLANK('Sample Information'!D28),"","_"&amp;'Sample Information'!D28)&amp;IF(ISBLANK('Sample Information'!E28),"","_"&amp;'Sample Information'!E28)&amp;"_"&amp;C20)</f>
        <v/>
      </c>
      <c r="C20" s="91" t="str">
        <f>IF(ISBLANK('Sample Information'!C28),"",'Sample Information'!C28)</f>
        <v/>
      </c>
      <c r="D20" s="60" t="str">
        <f>IF(ISBLANK('Sample Information'!F28),"",'Sample Information'!F28)</f>
        <v/>
      </c>
      <c r="E20" s="70" t="str">
        <f>IF(ISBLANK('Sample Information'!E28),"",'Sample Information'!E28)</f>
        <v>B03</v>
      </c>
      <c r="F20" s="60" t="str">
        <f>IF(ISBLANK('Sample Information'!T28),"Not provided",'Sample Information'!T28)</f>
        <v>Not provided</v>
      </c>
      <c r="G20" s="68"/>
      <c r="L20" s="239"/>
      <c r="V20" s="231" t="str">
        <f t="shared" si="7"/>
        <v/>
      </c>
      <c r="W2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20" s="68"/>
      <c r="AM20" s="224"/>
      <c r="AN20" s="79" t="str">
        <f t="shared" si="8"/>
        <v/>
      </c>
      <c r="AO20" s="79" t="str">
        <f t="shared" si="9"/>
        <v/>
      </c>
      <c r="AP20" s="79" t="str">
        <f t="shared" si="10"/>
        <v/>
      </c>
      <c r="AQ20" s="531"/>
      <c r="BA20" s="532"/>
      <c r="BF20" s="231" t="str">
        <f t="shared" si="0"/>
        <v/>
      </c>
      <c r="BJ20" s="232" t="str">
        <f t="shared" si="1"/>
        <v/>
      </c>
      <c r="BK20" s="232" t="str">
        <f t="shared" si="11"/>
        <v/>
      </c>
      <c r="BL20" s="232" t="str">
        <f t="shared" si="12"/>
        <v/>
      </c>
      <c r="BM20" s="68"/>
      <c r="BU20" s="236" t="str">
        <f t="shared" si="2"/>
        <v/>
      </c>
      <c r="BV20" s="236" t="str">
        <f t="shared" si="13"/>
        <v/>
      </c>
      <c r="BW20" s="236" t="str">
        <f t="shared" si="3"/>
        <v/>
      </c>
      <c r="BX20" s="535"/>
      <c r="BY20" s="536"/>
      <c r="CF20" s="131"/>
      <c r="CP20" s="224"/>
      <c r="CQ20" s="79"/>
      <c r="CR20" s="79"/>
      <c r="CS20" s="225"/>
      <c r="CT20" s="131"/>
      <c r="DD20" s="68"/>
      <c r="DI20" s="132" t="str">
        <f t="shared" si="14"/>
        <v/>
      </c>
      <c r="DP20" s="73" t="str">
        <f t="shared" si="15"/>
        <v/>
      </c>
      <c r="DQ20" s="61" t="str">
        <f t="shared" si="4"/>
        <v/>
      </c>
      <c r="DR20" s="74" t="str">
        <f t="shared" si="5"/>
        <v/>
      </c>
      <c r="DS20" s="564" t="str">
        <f>IFERROR(LOOKUP(B20,Pooling_Pool1!$C$14:$C$337,Pooling_Pool1!$B$14:$B$337),"")</f>
        <v/>
      </c>
      <c r="DT20" s="596"/>
      <c r="DU20" s="93" t="str">
        <f t="shared" si="6"/>
        <v/>
      </c>
      <c r="DV20" s="93" t="str">
        <f t="shared" si="16"/>
        <v/>
      </c>
      <c r="DW20" s="120" t="str">
        <f t="shared" si="17"/>
        <v/>
      </c>
    </row>
    <row r="21" spans="1:127" x14ac:dyDescent="0.2">
      <c r="A21" s="563">
        <v>19</v>
      </c>
      <c r="B21" s="59" t="str">
        <f>IF(C21="","",'Critical Info &amp; Checklist'!$G$11&amp;"_"&amp;TEXT('New Data Sheet'!A21,"000")&amp;IF(ISBLANK('Sample Information'!D29),"","_"&amp;'Sample Information'!D29)&amp;IF(ISBLANK('Sample Information'!E29),"","_"&amp;'Sample Information'!E29)&amp;"_"&amp;C21)</f>
        <v/>
      </c>
      <c r="C21" s="91" t="str">
        <f>IF(ISBLANK('Sample Information'!C29),"",'Sample Information'!C29)</f>
        <v/>
      </c>
      <c r="D21" s="60" t="str">
        <f>IF(ISBLANK('Sample Information'!F29),"",'Sample Information'!F29)</f>
        <v/>
      </c>
      <c r="E21" s="70" t="str">
        <f>IF(ISBLANK('Sample Information'!E29),"",'Sample Information'!E29)</f>
        <v>C03</v>
      </c>
      <c r="F21" s="60" t="str">
        <f>IF(ISBLANK('Sample Information'!T29),"Not provided",'Sample Information'!T29)</f>
        <v>Not provided</v>
      </c>
      <c r="G21" s="68"/>
      <c r="L21" s="239"/>
      <c r="V21" s="231" t="str">
        <f t="shared" si="7"/>
        <v/>
      </c>
      <c r="W2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21" s="68"/>
      <c r="AM21" s="224"/>
      <c r="AN21" s="79" t="str">
        <f t="shared" si="8"/>
        <v/>
      </c>
      <c r="AO21" s="79" t="str">
        <f t="shared" si="9"/>
        <v/>
      </c>
      <c r="AP21" s="79" t="str">
        <f t="shared" si="10"/>
        <v/>
      </c>
      <c r="AQ21" s="531"/>
      <c r="BA21" s="532"/>
      <c r="BF21" s="231" t="str">
        <f t="shared" si="0"/>
        <v/>
      </c>
      <c r="BJ21" s="232" t="str">
        <f t="shared" si="1"/>
        <v/>
      </c>
      <c r="BK21" s="232" t="str">
        <f t="shared" si="11"/>
        <v/>
      </c>
      <c r="BL21" s="232" t="str">
        <f t="shared" si="12"/>
        <v/>
      </c>
      <c r="BM21" s="68"/>
      <c r="BU21" s="236" t="str">
        <f t="shared" si="2"/>
        <v/>
      </c>
      <c r="BV21" s="236" t="str">
        <f t="shared" si="13"/>
        <v/>
      </c>
      <c r="BW21" s="236" t="str">
        <f t="shared" si="3"/>
        <v/>
      </c>
      <c r="BX21" s="535"/>
      <c r="BY21" s="536"/>
      <c r="CF21" s="131"/>
      <c r="CP21" s="224"/>
      <c r="CQ21" s="79"/>
      <c r="CR21" s="79"/>
      <c r="CS21" s="225"/>
      <c r="CT21" s="131"/>
      <c r="DD21" s="68"/>
      <c r="DI21" s="132" t="str">
        <f t="shared" si="14"/>
        <v/>
      </c>
      <c r="DP21" s="73" t="str">
        <f t="shared" si="15"/>
        <v/>
      </c>
      <c r="DQ21" s="61" t="str">
        <f t="shared" si="4"/>
        <v/>
      </c>
      <c r="DR21" s="74" t="str">
        <f t="shared" si="5"/>
        <v/>
      </c>
      <c r="DS21" s="564" t="str">
        <f>IFERROR(LOOKUP(B21,Pooling_Pool1!$C$14:$C$337,Pooling_Pool1!$B$14:$B$337),"")</f>
        <v/>
      </c>
      <c r="DT21" s="596"/>
      <c r="DU21" s="93" t="str">
        <f t="shared" si="6"/>
        <v/>
      </c>
      <c r="DV21" s="93" t="str">
        <f t="shared" si="16"/>
        <v/>
      </c>
      <c r="DW21" s="120" t="str">
        <f t="shared" si="17"/>
        <v/>
      </c>
    </row>
    <row r="22" spans="1:127" x14ac:dyDescent="0.2">
      <c r="A22" s="563">
        <v>20</v>
      </c>
      <c r="B22" s="59" t="str">
        <f>IF(C22="","",'Critical Info &amp; Checklist'!$G$11&amp;"_"&amp;TEXT('New Data Sheet'!A22,"000")&amp;IF(ISBLANK('Sample Information'!D30),"","_"&amp;'Sample Information'!D30)&amp;IF(ISBLANK('Sample Information'!E30),"","_"&amp;'Sample Information'!E30)&amp;"_"&amp;C22)</f>
        <v/>
      </c>
      <c r="C22" s="91" t="str">
        <f>IF(ISBLANK('Sample Information'!C30),"",'Sample Information'!C30)</f>
        <v/>
      </c>
      <c r="D22" s="60" t="str">
        <f>IF(ISBLANK('Sample Information'!F30),"",'Sample Information'!F30)</f>
        <v/>
      </c>
      <c r="E22" s="70" t="str">
        <f>IF(ISBLANK('Sample Information'!E30),"",'Sample Information'!E30)</f>
        <v>D03</v>
      </c>
      <c r="F22" s="60" t="str">
        <f>IF(ISBLANK('Sample Information'!T30),"Not provided",'Sample Information'!T30)</f>
        <v>Not provided</v>
      </c>
      <c r="G22" s="68"/>
      <c r="L22" s="239"/>
      <c r="V22" s="231" t="str">
        <f t="shared" si="7"/>
        <v/>
      </c>
      <c r="W2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C22" s="68"/>
      <c r="AM22" s="224"/>
      <c r="AN22" s="79" t="str">
        <f t="shared" si="8"/>
        <v/>
      </c>
      <c r="AO22" s="79" t="str">
        <f t="shared" si="9"/>
        <v/>
      </c>
      <c r="AP22" s="79" t="str">
        <f t="shared" si="10"/>
        <v/>
      </c>
      <c r="AQ22" s="531"/>
      <c r="BA22" s="532"/>
      <c r="BF22" s="231" t="str">
        <f t="shared" si="0"/>
        <v/>
      </c>
      <c r="BJ22" s="232" t="str">
        <f t="shared" si="1"/>
        <v/>
      </c>
      <c r="BK22" s="232" t="str">
        <f t="shared" si="11"/>
        <v/>
      </c>
      <c r="BL22" s="232" t="str">
        <f t="shared" si="12"/>
        <v/>
      </c>
      <c r="BM22" s="68"/>
      <c r="BU22" s="236" t="str">
        <f t="shared" si="2"/>
        <v/>
      </c>
      <c r="BV22" s="236" t="str">
        <f t="shared" si="13"/>
        <v/>
      </c>
      <c r="BW22" s="236" t="str">
        <f t="shared" si="3"/>
        <v/>
      </c>
      <c r="BX22" s="535"/>
      <c r="BY22" s="536"/>
      <c r="CF22" s="131"/>
      <c r="CP22" s="224"/>
      <c r="CQ22" s="79"/>
      <c r="CR22" s="79"/>
      <c r="CS22" s="225"/>
      <c r="CT22" s="131"/>
      <c r="DD22" s="68"/>
      <c r="DI22" s="132" t="str">
        <f t="shared" si="14"/>
        <v/>
      </c>
      <c r="DP22" s="73" t="str">
        <f t="shared" si="15"/>
        <v/>
      </c>
      <c r="DQ22" s="61" t="str">
        <f t="shared" si="4"/>
        <v/>
      </c>
      <c r="DR22" s="74" t="str">
        <f t="shared" si="5"/>
        <v/>
      </c>
      <c r="DS22" s="564" t="str">
        <f>IFERROR(LOOKUP(B22,Pooling_Pool1!$C$14:$C$337,Pooling_Pool1!$B$14:$B$337),"")</f>
        <v/>
      </c>
      <c r="DT22" s="596"/>
      <c r="DU22" s="93" t="str">
        <f t="shared" si="6"/>
        <v/>
      </c>
      <c r="DV22" s="93" t="str">
        <f t="shared" si="16"/>
        <v/>
      </c>
      <c r="DW22" s="120" t="str">
        <f t="shared" si="17"/>
        <v/>
      </c>
    </row>
    <row r="23" spans="1:127" x14ac:dyDescent="0.2">
      <c r="A23" s="563">
        <v>21</v>
      </c>
      <c r="B23" s="59" t="str">
        <f>IF(C23="","",'Critical Info &amp; Checklist'!$G$11&amp;"_"&amp;TEXT('New Data Sheet'!A23,"000")&amp;IF(ISBLANK('Sample Information'!D31),"","_"&amp;'Sample Information'!D31)&amp;IF(ISBLANK('Sample Information'!E31),"","_"&amp;'Sample Information'!E31)&amp;"_"&amp;C23)</f>
        <v/>
      </c>
      <c r="C23" s="91" t="str">
        <f>IF(ISBLANK('Sample Information'!C31),"",'Sample Information'!C31)</f>
        <v/>
      </c>
      <c r="D23" s="60" t="str">
        <f>IF(ISBLANK('Sample Information'!F31),"",'Sample Information'!F31)</f>
        <v/>
      </c>
      <c r="E23" s="70" t="str">
        <f>IF(ISBLANK('Sample Information'!E31),"",'Sample Information'!E31)</f>
        <v>E03</v>
      </c>
      <c r="F23" s="60" t="str">
        <f>IF(ISBLANK('Sample Information'!T31),"Not provided",'Sample Information'!T31)</f>
        <v>Not provided</v>
      </c>
      <c r="V23" s="231" t="str">
        <f t="shared" si="7"/>
        <v/>
      </c>
      <c r="W2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 s="224"/>
      <c r="AN23" s="79" t="str">
        <f t="shared" si="8"/>
        <v/>
      </c>
      <c r="AO23" s="79" t="str">
        <f t="shared" si="9"/>
        <v/>
      </c>
      <c r="AP23" s="79" t="str">
        <f t="shared" si="10"/>
        <v/>
      </c>
      <c r="BF23" s="231" t="str">
        <f t="shared" si="0"/>
        <v/>
      </c>
      <c r="BJ23" s="232" t="str">
        <f t="shared" si="1"/>
        <v/>
      </c>
      <c r="BK23" s="232" t="str">
        <f t="shared" si="11"/>
        <v/>
      </c>
      <c r="BL23" s="232" t="str">
        <f t="shared" si="12"/>
        <v/>
      </c>
      <c r="BU23" s="236" t="str">
        <f t="shared" si="2"/>
        <v/>
      </c>
      <c r="BV23" s="236" t="str">
        <f t="shared" si="13"/>
        <v/>
      </c>
      <c r="BW23" s="236" t="str">
        <f t="shared" si="3"/>
        <v/>
      </c>
      <c r="BX23" s="535"/>
      <c r="BY23" s="536"/>
      <c r="CP23" s="224"/>
      <c r="CQ23" s="79"/>
      <c r="CR23" s="79"/>
      <c r="CS23" s="225"/>
      <c r="DI23" s="132" t="str">
        <f t="shared" si="14"/>
        <v/>
      </c>
      <c r="DP23" s="73" t="str">
        <f t="shared" si="15"/>
        <v/>
      </c>
      <c r="DQ23" s="61" t="str">
        <f t="shared" si="4"/>
        <v/>
      </c>
      <c r="DR23" s="74" t="str">
        <f t="shared" si="5"/>
        <v/>
      </c>
      <c r="DS23" s="564" t="str">
        <f>IFERROR(LOOKUP(B23,Pooling_Pool1!$C$14:$C$337,Pooling_Pool1!$B$14:$B$337),"")</f>
        <v/>
      </c>
      <c r="DT23" s="596"/>
      <c r="DU23" s="93" t="str">
        <f t="shared" si="6"/>
        <v/>
      </c>
      <c r="DV23" s="93" t="str">
        <f t="shared" si="16"/>
        <v/>
      </c>
      <c r="DW23" s="120" t="str">
        <f t="shared" si="17"/>
        <v/>
      </c>
    </row>
    <row r="24" spans="1:127" x14ac:dyDescent="0.2">
      <c r="A24" s="563">
        <v>22</v>
      </c>
      <c r="B24" s="59" t="str">
        <f>IF(C24="","",'Critical Info &amp; Checklist'!$G$11&amp;"_"&amp;TEXT('New Data Sheet'!A24,"000")&amp;IF(ISBLANK('Sample Information'!D32),"","_"&amp;'Sample Information'!D32)&amp;IF(ISBLANK('Sample Information'!E32),"","_"&amp;'Sample Information'!E32)&amp;"_"&amp;C24)</f>
        <v/>
      </c>
      <c r="C24" s="91" t="str">
        <f>IF(ISBLANK('Sample Information'!C32),"",'Sample Information'!C32)</f>
        <v/>
      </c>
      <c r="D24" s="60" t="str">
        <f>IF(ISBLANK('Sample Information'!F32),"",'Sample Information'!F32)</f>
        <v/>
      </c>
      <c r="E24" s="70" t="str">
        <f>IF(ISBLANK('Sample Information'!E32),"",'Sample Information'!E32)</f>
        <v>F03</v>
      </c>
      <c r="F24" s="60" t="str">
        <f>IF(ISBLANK('Sample Information'!T32),"Not provided",'Sample Information'!T32)</f>
        <v>Not provided</v>
      </c>
      <c r="V24" s="231" t="str">
        <f t="shared" si="7"/>
        <v/>
      </c>
      <c r="W2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 s="224"/>
      <c r="AN24" s="79" t="str">
        <f t="shared" si="8"/>
        <v/>
      </c>
      <c r="AO24" s="79" t="str">
        <f t="shared" si="9"/>
        <v/>
      </c>
      <c r="AP24" s="79" t="str">
        <f t="shared" si="10"/>
        <v/>
      </c>
      <c r="BF24" s="231" t="str">
        <f t="shared" si="0"/>
        <v/>
      </c>
      <c r="BJ24" s="232" t="str">
        <f t="shared" si="1"/>
        <v/>
      </c>
      <c r="BK24" s="232" t="str">
        <f t="shared" si="11"/>
        <v/>
      </c>
      <c r="BL24" s="232" t="str">
        <f t="shared" si="12"/>
        <v/>
      </c>
      <c r="BU24" s="236" t="str">
        <f t="shared" si="2"/>
        <v/>
      </c>
      <c r="BV24" s="236" t="str">
        <f t="shared" si="13"/>
        <v/>
      </c>
      <c r="BW24" s="236" t="str">
        <f t="shared" si="3"/>
        <v/>
      </c>
      <c r="BX24" s="535"/>
      <c r="BY24" s="536"/>
      <c r="CP24" s="224"/>
      <c r="CQ24" s="79"/>
      <c r="CR24" s="79"/>
      <c r="CS24" s="225"/>
      <c r="DI24" s="132" t="str">
        <f t="shared" si="14"/>
        <v/>
      </c>
      <c r="DP24" s="73" t="str">
        <f t="shared" si="15"/>
        <v/>
      </c>
      <c r="DQ24" s="61" t="str">
        <f t="shared" si="4"/>
        <v/>
      </c>
      <c r="DR24" s="74" t="str">
        <f t="shared" si="5"/>
        <v/>
      </c>
      <c r="DS24" s="564" t="str">
        <f>IFERROR(LOOKUP(B24,Pooling_Pool1!$C$14:$C$337,Pooling_Pool1!$B$14:$B$337),"")</f>
        <v/>
      </c>
      <c r="DT24" s="596"/>
      <c r="DU24" s="93" t="str">
        <f t="shared" si="6"/>
        <v/>
      </c>
      <c r="DV24" s="93" t="str">
        <f t="shared" si="16"/>
        <v/>
      </c>
      <c r="DW24" s="120" t="str">
        <f t="shared" si="17"/>
        <v/>
      </c>
    </row>
    <row r="25" spans="1:127" x14ac:dyDescent="0.2">
      <c r="A25" s="563">
        <v>23</v>
      </c>
      <c r="B25" s="59" t="str">
        <f>IF(C25="","",'Critical Info &amp; Checklist'!$G$11&amp;"_"&amp;TEXT('New Data Sheet'!A25,"000")&amp;IF(ISBLANK('Sample Information'!D33),"","_"&amp;'Sample Information'!D33)&amp;IF(ISBLANK('Sample Information'!E33),"","_"&amp;'Sample Information'!E33)&amp;"_"&amp;C25)</f>
        <v/>
      </c>
      <c r="C25" s="91" t="str">
        <f>IF(ISBLANK('Sample Information'!C33),"",'Sample Information'!C33)</f>
        <v/>
      </c>
      <c r="D25" s="60" t="str">
        <f>IF(ISBLANK('Sample Information'!F33),"",'Sample Information'!F33)</f>
        <v/>
      </c>
      <c r="E25" s="70" t="str">
        <f>IF(ISBLANK('Sample Information'!E33),"",'Sample Information'!E33)</f>
        <v>G03</v>
      </c>
      <c r="F25" s="60" t="str">
        <f>IF(ISBLANK('Sample Information'!T33),"Not provided",'Sample Information'!T33)</f>
        <v>Not provided</v>
      </c>
      <c r="V25" s="231" t="str">
        <f t="shared" si="7"/>
        <v/>
      </c>
      <c r="W2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 s="224"/>
      <c r="AN25" s="79" t="str">
        <f t="shared" si="8"/>
        <v/>
      </c>
      <c r="AO25" s="79" t="str">
        <f t="shared" si="9"/>
        <v/>
      </c>
      <c r="AP25" s="79" t="str">
        <f t="shared" si="10"/>
        <v/>
      </c>
      <c r="BF25" s="231" t="str">
        <f t="shared" si="0"/>
        <v/>
      </c>
      <c r="BJ25" s="232" t="str">
        <f t="shared" si="1"/>
        <v/>
      </c>
      <c r="BK25" s="232" t="str">
        <f t="shared" si="11"/>
        <v/>
      </c>
      <c r="BL25" s="232" t="str">
        <f t="shared" si="12"/>
        <v/>
      </c>
      <c r="BU25" s="236" t="str">
        <f t="shared" si="2"/>
        <v/>
      </c>
      <c r="BV25" s="236" t="str">
        <f t="shared" si="13"/>
        <v/>
      </c>
      <c r="BW25" s="236" t="str">
        <f t="shared" si="3"/>
        <v/>
      </c>
      <c r="BX25" s="535"/>
      <c r="BY25" s="536"/>
      <c r="CP25" s="224"/>
      <c r="CQ25" s="79"/>
      <c r="CR25" s="79"/>
      <c r="CS25" s="225"/>
      <c r="DI25" s="132" t="str">
        <f t="shared" si="14"/>
        <v/>
      </c>
      <c r="DP25" s="73" t="str">
        <f t="shared" si="15"/>
        <v/>
      </c>
      <c r="DQ25" s="61" t="str">
        <f t="shared" si="4"/>
        <v/>
      </c>
      <c r="DR25" s="74" t="str">
        <f t="shared" si="5"/>
        <v/>
      </c>
      <c r="DS25" s="564" t="str">
        <f>IFERROR(LOOKUP(B25,Pooling_Pool1!$C$14:$C$337,Pooling_Pool1!$B$14:$B$337),"")</f>
        <v/>
      </c>
      <c r="DT25" s="596"/>
      <c r="DU25" s="93" t="str">
        <f t="shared" si="6"/>
        <v/>
      </c>
      <c r="DV25" s="93" t="str">
        <f t="shared" si="16"/>
        <v/>
      </c>
      <c r="DW25" s="120" t="str">
        <f t="shared" si="17"/>
        <v/>
      </c>
    </row>
    <row r="26" spans="1:127" x14ac:dyDescent="0.2">
      <c r="A26" s="563">
        <v>24</v>
      </c>
      <c r="B26" s="59" t="str">
        <f>IF(C26="","",'Critical Info &amp; Checklist'!$G$11&amp;"_"&amp;TEXT('New Data Sheet'!A26,"000")&amp;IF(ISBLANK('Sample Information'!D34),"","_"&amp;'Sample Information'!D34)&amp;IF(ISBLANK('Sample Information'!E34),"","_"&amp;'Sample Information'!E34)&amp;"_"&amp;C26)</f>
        <v/>
      </c>
      <c r="C26" s="91" t="str">
        <f>IF(ISBLANK('Sample Information'!C34),"",'Sample Information'!C34)</f>
        <v/>
      </c>
      <c r="D26" s="60" t="str">
        <f>IF(ISBLANK('Sample Information'!F34),"",'Sample Information'!F34)</f>
        <v/>
      </c>
      <c r="E26" s="70" t="str">
        <f>IF(ISBLANK('Sample Information'!E34),"",'Sample Information'!E34)</f>
        <v>H03</v>
      </c>
      <c r="F26" s="60" t="str">
        <f>IF(ISBLANK('Sample Information'!T34),"Not provided",'Sample Information'!T34)</f>
        <v>Not provided</v>
      </c>
      <c r="V26" s="231" t="str">
        <f t="shared" si="7"/>
        <v/>
      </c>
      <c r="W2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 s="224"/>
      <c r="AN26" s="79" t="str">
        <f t="shared" si="8"/>
        <v/>
      </c>
      <c r="AO26" s="79" t="str">
        <f t="shared" si="9"/>
        <v/>
      </c>
      <c r="AP26" s="79" t="str">
        <f t="shared" si="10"/>
        <v/>
      </c>
      <c r="BF26" s="231" t="str">
        <f t="shared" si="0"/>
        <v/>
      </c>
      <c r="BJ26" s="232" t="str">
        <f t="shared" si="1"/>
        <v/>
      </c>
      <c r="BK26" s="232" t="str">
        <f t="shared" si="11"/>
        <v/>
      </c>
      <c r="BL26" s="232" t="str">
        <f t="shared" si="12"/>
        <v/>
      </c>
      <c r="BU26" s="236" t="str">
        <f t="shared" si="2"/>
        <v/>
      </c>
      <c r="BV26" s="236" t="str">
        <f t="shared" si="13"/>
        <v/>
      </c>
      <c r="BW26" s="236" t="str">
        <f t="shared" si="3"/>
        <v/>
      </c>
      <c r="BX26" s="535"/>
      <c r="BY26" s="536"/>
      <c r="CP26" s="224"/>
      <c r="CQ26" s="79"/>
      <c r="CR26" s="79"/>
      <c r="CS26" s="225"/>
      <c r="DI26" s="132" t="str">
        <f t="shared" si="14"/>
        <v/>
      </c>
      <c r="DP26" s="73" t="str">
        <f t="shared" si="15"/>
        <v/>
      </c>
      <c r="DQ26" s="61" t="str">
        <f t="shared" si="4"/>
        <v/>
      </c>
      <c r="DR26" s="74" t="str">
        <f t="shared" si="5"/>
        <v/>
      </c>
      <c r="DS26" s="564" t="str">
        <f>IFERROR(LOOKUP(B26,Pooling_Pool1!$C$14:$C$337,Pooling_Pool1!$B$14:$B$337),"")</f>
        <v/>
      </c>
      <c r="DT26" s="596"/>
      <c r="DU26" s="93" t="str">
        <f t="shared" si="6"/>
        <v/>
      </c>
      <c r="DV26" s="93" t="str">
        <f t="shared" si="16"/>
        <v/>
      </c>
      <c r="DW26" s="120" t="str">
        <f t="shared" si="17"/>
        <v/>
      </c>
    </row>
    <row r="27" spans="1:127" x14ac:dyDescent="0.2">
      <c r="A27" s="563">
        <v>25</v>
      </c>
      <c r="B27" s="59" t="str">
        <f>IF(C27="","",'Critical Info &amp; Checklist'!$G$11&amp;"_"&amp;TEXT('New Data Sheet'!A27,"000")&amp;IF(ISBLANK('Sample Information'!D35),"","_"&amp;'Sample Information'!D35)&amp;IF(ISBLANK('Sample Information'!E35),"","_"&amp;'Sample Information'!E35)&amp;"_"&amp;C27)</f>
        <v/>
      </c>
      <c r="C27" s="91" t="str">
        <f>IF(ISBLANK('Sample Information'!C35),"",'Sample Information'!C35)</f>
        <v/>
      </c>
      <c r="D27" s="60" t="str">
        <f>IF(ISBLANK('Sample Information'!F35),"",'Sample Information'!F35)</f>
        <v/>
      </c>
      <c r="E27" s="70" t="str">
        <f>IF(ISBLANK('Sample Information'!E35),"",'Sample Information'!E35)</f>
        <v>A04</v>
      </c>
      <c r="F27" s="60" t="str">
        <f>IF(ISBLANK('Sample Information'!T35),"Not provided",'Sample Information'!T35)</f>
        <v>Not provided</v>
      </c>
      <c r="V27" s="231" t="str">
        <f t="shared" si="7"/>
        <v/>
      </c>
      <c r="W2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 s="224"/>
      <c r="AN27" s="79" t="str">
        <f t="shared" si="8"/>
        <v/>
      </c>
      <c r="AO27" s="79" t="str">
        <f t="shared" si="9"/>
        <v/>
      </c>
      <c r="AP27" s="79" t="str">
        <f t="shared" si="10"/>
        <v/>
      </c>
      <c r="BF27" s="231" t="str">
        <f t="shared" si="0"/>
        <v/>
      </c>
      <c r="BJ27" s="232" t="str">
        <f t="shared" si="1"/>
        <v/>
      </c>
      <c r="BK27" s="232" t="str">
        <f t="shared" si="11"/>
        <v/>
      </c>
      <c r="BL27" s="232" t="str">
        <f t="shared" si="12"/>
        <v/>
      </c>
      <c r="BU27" s="236" t="str">
        <f t="shared" si="2"/>
        <v/>
      </c>
      <c r="BV27" s="236" t="str">
        <f t="shared" si="13"/>
        <v/>
      </c>
      <c r="BW27" s="236" t="str">
        <f t="shared" si="3"/>
        <v/>
      </c>
      <c r="BX27" s="535"/>
      <c r="BY27" s="536"/>
      <c r="CP27" s="224"/>
      <c r="CQ27" s="79"/>
      <c r="CR27" s="79"/>
      <c r="CS27" s="225"/>
      <c r="DI27" s="132" t="str">
        <f t="shared" si="14"/>
        <v/>
      </c>
      <c r="DP27" s="73" t="str">
        <f t="shared" si="15"/>
        <v/>
      </c>
      <c r="DQ27" s="61" t="str">
        <f t="shared" si="4"/>
        <v/>
      </c>
      <c r="DR27" s="74" t="str">
        <f t="shared" si="5"/>
        <v/>
      </c>
      <c r="DS27" s="564" t="str">
        <f>IFERROR(LOOKUP(B27,Pooling_Pool1!$C$14:$C$337,Pooling_Pool1!$B$14:$B$337),"")</f>
        <v/>
      </c>
      <c r="DT27" s="596"/>
      <c r="DU27" s="93" t="str">
        <f t="shared" si="6"/>
        <v/>
      </c>
      <c r="DV27" s="93" t="str">
        <f t="shared" si="16"/>
        <v/>
      </c>
      <c r="DW27" s="120" t="str">
        <f t="shared" si="17"/>
        <v/>
      </c>
    </row>
    <row r="28" spans="1:127" x14ac:dyDescent="0.2">
      <c r="A28" s="563">
        <v>26</v>
      </c>
      <c r="B28" s="59" t="str">
        <f>IF(C28="","",'Critical Info &amp; Checklist'!$G$11&amp;"_"&amp;TEXT('New Data Sheet'!A28,"000")&amp;IF(ISBLANK('Sample Information'!D36),"","_"&amp;'Sample Information'!D36)&amp;IF(ISBLANK('Sample Information'!E36),"","_"&amp;'Sample Information'!E36)&amp;"_"&amp;C28)</f>
        <v/>
      </c>
      <c r="C28" s="91" t="str">
        <f>IF(ISBLANK('Sample Information'!C36),"",'Sample Information'!C36)</f>
        <v/>
      </c>
      <c r="D28" s="60" t="str">
        <f>IF(ISBLANK('Sample Information'!F36),"",'Sample Information'!F36)</f>
        <v/>
      </c>
      <c r="E28" s="70" t="str">
        <f>IF(ISBLANK('Sample Information'!E36),"",'Sample Information'!E36)</f>
        <v>B04</v>
      </c>
      <c r="F28" s="60" t="str">
        <f>IF(ISBLANK('Sample Information'!T36),"Not provided",'Sample Information'!T36)</f>
        <v>Not provided</v>
      </c>
      <c r="V28" s="231" t="str">
        <f t="shared" si="7"/>
        <v/>
      </c>
      <c r="W2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 s="224"/>
      <c r="AN28" s="79" t="str">
        <f t="shared" si="8"/>
        <v/>
      </c>
      <c r="AO28" s="79" t="str">
        <f t="shared" si="9"/>
        <v/>
      </c>
      <c r="AP28" s="79" t="str">
        <f t="shared" si="10"/>
        <v/>
      </c>
      <c r="BF28" s="231" t="str">
        <f t="shared" si="0"/>
        <v/>
      </c>
      <c r="BJ28" s="232" t="str">
        <f t="shared" si="1"/>
        <v/>
      </c>
      <c r="BK28" s="232" t="str">
        <f t="shared" si="11"/>
        <v/>
      </c>
      <c r="BL28" s="232" t="str">
        <f t="shared" si="12"/>
        <v/>
      </c>
      <c r="BU28" s="236" t="str">
        <f t="shared" si="2"/>
        <v/>
      </c>
      <c r="BV28" s="236" t="str">
        <f t="shared" si="13"/>
        <v/>
      </c>
      <c r="BW28" s="236" t="str">
        <f t="shared" si="3"/>
        <v/>
      </c>
      <c r="BX28" s="535"/>
      <c r="BY28" s="536"/>
      <c r="CP28" s="224"/>
      <c r="CQ28" s="79"/>
      <c r="CR28" s="79"/>
      <c r="CS28" s="225"/>
      <c r="DI28" s="132" t="str">
        <f t="shared" si="14"/>
        <v/>
      </c>
      <c r="DP28" s="73" t="str">
        <f t="shared" si="15"/>
        <v/>
      </c>
      <c r="DQ28" s="61" t="str">
        <f t="shared" si="4"/>
        <v/>
      </c>
      <c r="DR28" s="74" t="str">
        <f t="shared" si="5"/>
        <v/>
      </c>
      <c r="DS28" s="564" t="str">
        <f>IFERROR(LOOKUP(B28,Pooling_Pool1!$C$14:$C$337,Pooling_Pool1!$B$14:$B$337),"")</f>
        <v/>
      </c>
      <c r="DT28" s="596"/>
      <c r="DU28" s="93" t="str">
        <f t="shared" si="6"/>
        <v/>
      </c>
      <c r="DV28" s="93" t="str">
        <f t="shared" si="16"/>
        <v/>
      </c>
      <c r="DW28" s="120" t="str">
        <f t="shared" si="17"/>
        <v/>
      </c>
    </row>
    <row r="29" spans="1:127" x14ac:dyDescent="0.2">
      <c r="A29" s="563">
        <v>27</v>
      </c>
      <c r="B29" s="59" t="str">
        <f>IF(C29="","",'Critical Info &amp; Checklist'!$G$11&amp;"_"&amp;TEXT('New Data Sheet'!A29,"000")&amp;IF(ISBLANK('Sample Information'!D37),"","_"&amp;'Sample Information'!D37)&amp;IF(ISBLANK('Sample Information'!E37),"","_"&amp;'Sample Information'!E37)&amp;"_"&amp;C29)</f>
        <v/>
      </c>
      <c r="C29" s="91" t="str">
        <f>IF(ISBLANK('Sample Information'!C37),"",'Sample Information'!C37)</f>
        <v/>
      </c>
      <c r="D29" s="60" t="str">
        <f>IF(ISBLANK('Sample Information'!F37),"",'Sample Information'!F37)</f>
        <v/>
      </c>
      <c r="E29" s="70" t="str">
        <f>IF(ISBLANK('Sample Information'!E37),"",'Sample Information'!E37)</f>
        <v>C04</v>
      </c>
      <c r="F29" s="60" t="str">
        <f>IF(ISBLANK('Sample Information'!T37),"Not provided",'Sample Information'!T37)</f>
        <v>Not provided</v>
      </c>
      <c r="V29" s="231" t="str">
        <f t="shared" si="7"/>
        <v/>
      </c>
      <c r="W2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 s="224"/>
      <c r="AN29" s="79" t="str">
        <f t="shared" si="8"/>
        <v/>
      </c>
      <c r="AO29" s="79" t="str">
        <f t="shared" si="9"/>
        <v/>
      </c>
      <c r="AP29" s="79" t="str">
        <f t="shared" si="10"/>
        <v/>
      </c>
      <c r="BF29" s="231" t="str">
        <f t="shared" si="0"/>
        <v/>
      </c>
      <c r="BJ29" s="232" t="str">
        <f t="shared" si="1"/>
        <v/>
      </c>
      <c r="BK29" s="232" t="str">
        <f t="shared" si="11"/>
        <v/>
      </c>
      <c r="BL29" s="232" t="str">
        <f t="shared" si="12"/>
        <v/>
      </c>
      <c r="BU29" s="236" t="str">
        <f t="shared" si="2"/>
        <v/>
      </c>
      <c r="BV29" s="236" t="str">
        <f t="shared" si="13"/>
        <v/>
      </c>
      <c r="BW29" s="236" t="str">
        <f t="shared" si="3"/>
        <v/>
      </c>
      <c r="BX29" s="535"/>
      <c r="BY29" s="536"/>
      <c r="CP29" s="224"/>
      <c r="CQ29" s="79"/>
      <c r="CR29" s="79"/>
      <c r="CS29" s="225"/>
      <c r="DI29" s="132" t="str">
        <f t="shared" si="14"/>
        <v/>
      </c>
      <c r="DP29" s="73" t="str">
        <f t="shared" si="15"/>
        <v/>
      </c>
      <c r="DQ29" s="61" t="str">
        <f t="shared" si="4"/>
        <v/>
      </c>
      <c r="DR29" s="74" t="str">
        <f t="shared" si="5"/>
        <v/>
      </c>
      <c r="DS29" s="564" t="str">
        <f>IFERROR(LOOKUP(B29,Pooling_Pool1!$C$14:$C$337,Pooling_Pool1!$B$14:$B$337),"")</f>
        <v/>
      </c>
      <c r="DT29" s="596"/>
      <c r="DU29" s="93" t="str">
        <f t="shared" si="6"/>
        <v/>
      </c>
      <c r="DV29" s="93" t="str">
        <f t="shared" si="16"/>
        <v/>
      </c>
      <c r="DW29" s="120" t="str">
        <f t="shared" si="17"/>
        <v/>
      </c>
    </row>
    <row r="30" spans="1:127" x14ac:dyDescent="0.2">
      <c r="A30" s="563">
        <v>28</v>
      </c>
      <c r="B30" s="59" t="str">
        <f>IF(C30="","",'Critical Info &amp; Checklist'!$G$11&amp;"_"&amp;TEXT('New Data Sheet'!A30,"000")&amp;IF(ISBLANK('Sample Information'!D38),"","_"&amp;'Sample Information'!D38)&amp;IF(ISBLANK('Sample Information'!E38),"","_"&amp;'Sample Information'!E38)&amp;"_"&amp;C30)</f>
        <v/>
      </c>
      <c r="C30" s="91" t="str">
        <f>IF(ISBLANK('Sample Information'!C38),"",'Sample Information'!C38)</f>
        <v/>
      </c>
      <c r="D30" s="60" t="str">
        <f>IF(ISBLANK('Sample Information'!F38),"",'Sample Information'!F38)</f>
        <v/>
      </c>
      <c r="E30" s="70" t="str">
        <f>IF(ISBLANK('Sample Information'!E38),"",'Sample Information'!E38)</f>
        <v>D04</v>
      </c>
      <c r="F30" s="60" t="str">
        <f>IF(ISBLANK('Sample Information'!T38),"Not provided",'Sample Information'!T38)</f>
        <v>Not provided</v>
      </c>
      <c r="V30" s="231" t="str">
        <f t="shared" si="7"/>
        <v/>
      </c>
      <c r="W3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 s="224"/>
      <c r="AN30" s="79" t="str">
        <f t="shared" si="8"/>
        <v/>
      </c>
      <c r="AO30" s="79" t="str">
        <f t="shared" si="9"/>
        <v/>
      </c>
      <c r="AP30" s="79" t="str">
        <f t="shared" si="10"/>
        <v/>
      </c>
      <c r="BF30" s="231" t="str">
        <f t="shared" si="0"/>
        <v/>
      </c>
      <c r="BJ30" s="232" t="str">
        <f t="shared" si="1"/>
        <v/>
      </c>
      <c r="BK30" s="232" t="str">
        <f t="shared" si="11"/>
        <v/>
      </c>
      <c r="BL30" s="232" t="str">
        <f t="shared" si="12"/>
        <v/>
      </c>
      <c r="BU30" s="236" t="str">
        <f t="shared" si="2"/>
        <v/>
      </c>
      <c r="BV30" s="236" t="str">
        <f t="shared" si="13"/>
        <v/>
      </c>
      <c r="BW30" s="236" t="str">
        <f t="shared" si="3"/>
        <v/>
      </c>
      <c r="BX30" s="535"/>
      <c r="BY30" s="536"/>
      <c r="CP30" s="224"/>
      <c r="CQ30" s="79"/>
      <c r="CR30" s="79"/>
      <c r="CS30" s="225"/>
      <c r="DI30" s="132" t="str">
        <f t="shared" si="14"/>
        <v/>
      </c>
      <c r="DP30" s="73" t="str">
        <f t="shared" si="15"/>
        <v/>
      </c>
      <c r="DQ30" s="61" t="str">
        <f t="shared" si="4"/>
        <v/>
      </c>
      <c r="DR30" s="74" t="str">
        <f t="shared" si="5"/>
        <v/>
      </c>
      <c r="DS30" s="564" t="str">
        <f>IFERROR(LOOKUP(B30,Pooling_Pool1!$C$14:$C$337,Pooling_Pool1!$B$14:$B$337),"")</f>
        <v/>
      </c>
      <c r="DT30" s="596"/>
      <c r="DU30" s="93" t="str">
        <f t="shared" si="6"/>
        <v/>
      </c>
      <c r="DV30" s="93" t="str">
        <f t="shared" si="16"/>
        <v/>
      </c>
      <c r="DW30" s="120" t="str">
        <f t="shared" si="17"/>
        <v/>
      </c>
    </row>
    <row r="31" spans="1:127" x14ac:dyDescent="0.2">
      <c r="A31" s="563">
        <v>29</v>
      </c>
      <c r="B31" s="59" t="str">
        <f>IF(C31="","",'Critical Info &amp; Checklist'!$G$11&amp;"_"&amp;TEXT('New Data Sheet'!A31,"000")&amp;IF(ISBLANK('Sample Information'!D39),"","_"&amp;'Sample Information'!D39)&amp;IF(ISBLANK('Sample Information'!E39),"","_"&amp;'Sample Information'!E39)&amp;"_"&amp;C31)</f>
        <v/>
      </c>
      <c r="C31" s="91" t="str">
        <f>IF(ISBLANK('Sample Information'!C39),"",'Sample Information'!C39)</f>
        <v/>
      </c>
      <c r="D31" s="60" t="str">
        <f>IF(ISBLANK('Sample Information'!F39),"",'Sample Information'!F39)</f>
        <v/>
      </c>
      <c r="E31" s="70" t="str">
        <f>IF(ISBLANK('Sample Information'!E39),"",'Sample Information'!E39)</f>
        <v>E04</v>
      </c>
      <c r="F31" s="60" t="str">
        <f>IF(ISBLANK('Sample Information'!T39),"Not provided",'Sample Information'!T39)</f>
        <v>Not provided</v>
      </c>
      <c r="V31" s="231" t="str">
        <f t="shared" si="7"/>
        <v/>
      </c>
      <c r="W3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 s="224"/>
      <c r="AN31" s="79" t="str">
        <f t="shared" si="8"/>
        <v/>
      </c>
      <c r="AO31" s="79" t="str">
        <f t="shared" si="9"/>
        <v/>
      </c>
      <c r="AP31" s="79" t="str">
        <f t="shared" si="10"/>
        <v/>
      </c>
      <c r="BF31" s="231" t="str">
        <f t="shared" si="0"/>
        <v/>
      </c>
      <c r="BJ31" s="232" t="str">
        <f t="shared" si="1"/>
        <v/>
      </c>
      <c r="BK31" s="232" t="str">
        <f t="shared" si="11"/>
        <v/>
      </c>
      <c r="BL31" s="232" t="str">
        <f t="shared" si="12"/>
        <v/>
      </c>
      <c r="BU31" s="236" t="str">
        <f t="shared" si="2"/>
        <v/>
      </c>
      <c r="BV31" s="236" t="str">
        <f t="shared" si="13"/>
        <v/>
      </c>
      <c r="BW31" s="236" t="str">
        <f t="shared" si="3"/>
        <v/>
      </c>
      <c r="BX31" s="535"/>
      <c r="BY31" s="536"/>
      <c r="CP31" s="224"/>
      <c r="CQ31" s="79"/>
      <c r="CR31" s="79"/>
      <c r="CS31" s="225"/>
      <c r="DI31" s="132" t="str">
        <f t="shared" si="14"/>
        <v/>
      </c>
      <c r="DP31" s="73" t="str">
        <f t="shared" si="15"/>
        <v/>
      </c>
      <c r="DQ31" s="61" t="str">
        <f t="shared" si="4"/>
        <v/>
      </c>
      <c r="DR31" s="74" t="str">
        <f t="shared" si="5"/>
        <v/>
      </c>
      <c r="DS31" s="564" t="str">
        <f>IFERROR(LOOKUP(B31,Pooling_Pool1!$C$14:$C$337,Pooling_Pool1!$B$14:$B$337),"")</f>
        <v/>
      </c>
      <c r="DT31" s="596"/>
      <c r="DU31" s="93" t="str">
        <f t="shared" si="6"/>
        <v/>
      </c>
      <c r="DV31" s="93" t="str">
        <f t="shared" si="16"/>
        <v/>
      </c>
      <c r="DW31" s="120" t="str">
        <f t="shared" si="17"/>
        <v/>
      </c>
    </row>
    <row r="32" spans="1:127" x14ac:dyDescent="0.2">
      <c r="A32" s="563">
        <v>30</v>
      </c>
      <c r="B32" s="59" t="str">
        <f>IF(C32="","",'Critical Info &amp; Checklist'!$G$11&amp;"_"&amp;TEXT('New Data Sheet'!A32,"000")&amp;IF(ISBLANK('Sample Information'!D40),"","_"&amp;'Sample Information'!D40)&amp;IF(ISBLANK('Sample Information'!E40),"","_"&amp;'Sample Information'!E40)&amp;"_"&amp;C32)</f>
        <v/>
      </c>
      <c r="C32" s="91" t="str">
        <f>IF(ISBLANK('Sample Information'!C40),"",'Sample Information'!C40)</f>
        <v/>
      </c>
      <c r="D32" s="60" t="str">
        <f>IF(ISBLANK('Sample Information'!F40),"",'Sample Information'!F40)</f>
        <v/>
      </c>
      <c r="E32" s="70" t="str">
        <f>IF(ISBLANK('Sample Information'!E40),"",'Sample Information'!E40)</f>
        <v>F04</v>
      </c>
      <c r="F32" s="60" t="str">
        <f>IF(ISBLANK('Sample Information'!T40),"Not provided",'Sample Information'!T40)</f>
        <v>Not provided</v>
      </c>
      <c r="V32" s="231" t="str">
        <f t="shared" si="7"/>
        <v/>
      </c>
      <c r="W3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 s="224"/>
      <c r="AN32" s="79" t="str">
        <f t="shared" si="8"/>
        <v/>
      </c>
      <c r="AO32" s="79" t="str">
        <f t="shared" si="9"/>
        <v/>
      </c>
      <c r="AP32" s="79" t="str">
        <f t="shared" si="10"/>
        <v/>
      </c>
      <c r="BF32" s="231" t="str">
        <f t="shared" si="0"/>
        <v/>
      </c>
      <c r="BJ32" s="232" t="str">
        <f t="shared" si="1"/>
        <v/>
      </c>
      <c r="BK32" s="232" t="str">
        <f t="shared" si="11"/>
        <v/>
      </c>
      <c r="BL32" s="232" t="str">
        <f t="shared" si="12"/>
        <v/>
      </c>
      <c r="BU32" s="236" t="str">
        <f t="shared" si="2"/>
        <v/>
      </c>
      <c r="BV32" s="236" t="str">
        <f t="shared" si="13"/>
        <v/>
      </c>
      <c r="BW32" s="236" t="str">
        <f t="shared" si="3"/>
        <v/>
      </c>
      <c r="BX32" s="535"/>
      <c r="BY32" s="536"/>
      <c r="CP32" s="224"/>
      <c r="CQ32" s="79"/>
      <c r="CR32" s="79"/>
      <c r="CS32" s="225"/>
      <c r="DI32" s="132" t="str">
        <f t="shared" si="14"/>
        <v/>
      </c>
      <c r="DP32" s="73" t="str">
        <f t="shared" si="15"/>
        <v/>
      </c>
      <c r="DQ32" s="61" t="str">
        <f t="shared" si="4"/>
        <v/>
      </c>
      <c r="DR32" s="74" t="str">
        <f t="shared" si="5"/>
        <v/>
      </c>
      <c r="DS32" s="564" t="str">
        <f>IFERROR(LOOKUP(B32,Pooling_Pool1!$C$14:$C$337,Pooling_Pool1!$B$14:$B$337),"")</f>
        <v/>
      </c>
      <c r="DT32" s="596"/>
      <c r="DU32" s="93" t="str">
        <f t="shared" si="6"/>
        <v/>
      </c>
      <c r="DV32" s="93" t="str">
        <f t="shared" si="16"/>
        <v/>
      </c>
      <c r="DW32" s="120" t="str">
        <f t="shared" si="17"/>
        <v/>
      </c>
    </row>
    <row r="33" spans="1:127" x14ac:dyDescent="0.2">
      <c r="A33" s="563">
        <v>31</v>
      </c>
      <c r="B33" s="59" t="str">
        <f>IF(C33="","",'Critical Info &amp; Checklist'!$G$11&amp;"_"&amp;TEXT('New Data Sheet'!A33,"000")&amp;IF(ISBLANK('Sample Information'!D41),"","_"&amp;'Sample Information'!D41)&amp;IF(ISBLANK('Sample Information'!E41),"","_"&amp;'Sample Information'!E41)&amp;"_"&amp;C33)</f>
        <v/>
      </c>
      <c r="C33" s="91" t="str">
        <f>IF(ISBLANK('Sample Information'!C41),"",'Sample Information'!C41)</f>
        <v/>
      </c>
      <c r="D33" s="60" t="str">
        <f>IF(ISBLANK('Sample Information'!F41),"",'Sample Information'!F41)</f>
        <v/>
      </c>
      <c r="E33" s="70" t="str">
        <f>IF(ISBLANK('Sample Information'!E41),"",'Sample Information'!E41)</f>
        <v>G04</v>
      </c>
      <c r="F33" s="60" t="str">
        <f>IF(ISBLANK('Sample Information'!T41),"Not provided",'Sample Information'!T41)</f>
        <v>Not provided</v>
      </c>
      <c r="V33" s="231" t="str">
        <f t="shared" si="7"/>
        <v/>
      </c>
      <c r="W3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 s="224"/>
      <c r="AN33" s="79" t="str">
        <f t="shared" si="8"/>
        <v/>
      </c>
      <c r="AO33" s="79" t="str">
        <f t="shared" si="9"/>
        <v/>
      </c>
      <c r="AP33" s="79" t="str">
        <f t="shared" si="10"/>
        <v/>
      </c>
      <c r="BF33" s="231" t="str">
        <f t="shared" si="0"/>
        <v/>
      </c>
      <c r="BJ33" s="232" t="str">
        <f t="shared" si="1"/>
        <v/>
      </c>
      <c r="BK33" s="232" t="str">
        <f t="shared" si="11"/>
        <v/>
      </c>
      <c r="BL33" s="232" t="str">
        <f t="shared" si="12"/>
        <v/>
      </c>
      <c r="BU33" s="236" t="str">
        <f t="shared" si="2"/>
        <v/>
      </c>
      <c r="BV33" s="236" t="str">
        <f t="shared" si="13"/>
        <v/>
      </c>
      <c r="BW33" s="236" t="str">
        <f t="shared" si="3"/>
        <v/>
      </c>
      <c r="BX33" s="535"/>
      <c r="BY33" s="536"/>
      <c r="CP33" s="224"/>
      <c r="CQ33" s="79"/>
      <c r="CR33" s="79"/>
      <c r="CS33" s="225"/>
      <c r="DI33" s="132" t="str">
        <f t="shared" si="14"/>
        <v/>
      </c>
      <c r="DP33" s="73" t="str">
        <f t="shared" si="15"/>
        <v/>
      </c>
      <c r="DQ33" s="61" t="str">
        <f t="shared" si="4"/>
        <v/>
      </c>
      <c r="DR33" s="74" t="str">
        <f t="shared" si="5"/>
        <v/>
      </c>
      <c r="DS33" s="564" t="str">
        <f>IFERROR(LOOKUP(B33,Pooling_Pool1!$C$14:$C$337,Pooling_Pool1!$B$14:$B$337),"")</f>
        <v/>
      </c>
      <c r="DT33" s="596"/>
      <c r="DU33" s="93" t="str">
        <f t="shared" si="6"/>
        <v/>
      </c>
      <c r="DV33" s="93" t="str">
        <f t="shared" si="16"/>
        <v/>
      </c>
      <c r="DW33" s="120" t="str">
        <f t="shared" si="17"/>
        <v/>
      </c>
    </row>
    <row r="34" spans="1:127" x14ac:dyDescent="0.2">
      <c r="A34" s="563">
        <v>32</v>
      </c>
      <c r="B34" s="59" t="str">
        <f>IF(C34="","",'Critical Info &amp; Checklist'!$G$11&amp;"_"&amp;TEXT('New Data Sheet'!A34,"000")&amp;IF(ISBLANK('Sample Information'!D42),"","_"&amp;'Sample Information'!D42)&amp;IF(ISBLANK('Sample Information'!E42),"","_"&amp;'Sample Information'!E42)&amp;"_"&amp;C34)</f>
        <v/>
      </c>
      <c r="C34" s="91" t="str">
        <f>IF(ISBLANK('Sample Information'!C42),"",'Sample Information'!C42)</f>
        <v/>
      </c>
      <c r="D34" s="60" t="str">
        <f>IF(ISBLANK('Sample Information'!F42),"",'Sample Information'!F42)</f>
        <v/>
      </c>
      <c r="E34" s="70" t="str">
        <f>IF(ISBLANK('Sample Information'!E42),"",'Sample Information'!E42)</f>
        <v>H04</v>
      </c>
      <c r="F34" s="60" t="str">
        <f>IF(ISBLANK('Sample Information'!T42),"Not provided",'Sample Information'!T42)</f>
        <v>Not provided</v>
      </c>
      <c r="V34" s="231" t="str">
        <f t="shared" si="7"/>
        <v/>
      </c>
      <c r="W3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 s="224"/>
      <c r="AN34" s="79" t="str">
        <f t="shared" si="8"/>
        <v/>
      </c>
      <c r="AO34" s="79" t="str">
        <f t="shared" si="9"/>
        <v/>
      </c>
      <c r="AP34" s="79" t="str">
        <f t="shared" si="10"/>
        <v/>
      </c>
      <c r="BF34" s="231" t="str">
        <f t="shared" si="0"/>
        <v/>
      </c>
      <c r="BJ34" s="232" t="str">
        <f t="shared" si="1"/>
        <v/>
      </c>
      <c r="BK34" s="232" t="str">
        <f t="shared" si="11"/>
        <v/>
      </c>
      <c r="BL34" s="232" t="str">
        <f t="shared" si="12"/>
        <v/>
      </c>
      <c r="BU34" s="236" t="str">
        <f t="shared" si="2"/>
        <v/>
      </c>
      <c r="BV34" s="236" t="str">
        <f t="shared" si="13"/>
        <v/>
      </c>
      <c r="BW34" s="236" t="str">
        <f t="shared" si="3"/>
        <v/>
      </c>
      <c r="BX34" s="535"/>
      <c r="BY34" s="536"/>
      <c r="CP34" s="224"/>
      <c r="CQ34" s="79"/>
      <c r="CR34" s="79"/>
      <c r="CS34" s="225"/>
      <c r="DI34" s="132" t="str">
        <f t="shared" si="14"/>
        <v/>
      </c>
      <c r="DP34" s="73" t="str">
        <f t="shared" si="15"/>
        <v/>
      </c>
      <c r="DQ34" s="61" t="str">
        <f t="shared" si="4"/>
        <v/>
      </c>
      <c r="DR34" s="74" t="str">
        <f t="shared" si="5"/>
        <v/>
      </c>
      <c r="DS34" s="564" t="str">
        <f>IFERROR(LOOKUP(B34,Pooling_Pool1!$C$14:$C$337,Pooling_Pool1!$B$14:$B$337),"")</f>
        <v/>
      </c>
      <c r="DT34" s="596"/>
      <c r="DU34" s="93" t="str">
        <f t="shared" si="6"/>
        <v/>
      </c>
      <c r="DV34" s="93" t="str">
        <f t="shared" si="16"/>
        <v/>
      </c>
      <c r="DW34" s="120" t="str">
        <f t="shared" si="17"/>
        <v/>
      </c>
    </row>
    <row r="35" spans="1:127" x14ac:dyDescent="0.2">
      <c r="A35" s="563">
        <v>33</v>
      </c>
      <c r="B35" s="59" t="str">
        <f>IF(C35="","",'Critical Info &amp; Checklist'!$G$11&amp;"_"&amp;TEXT('New Data Sheet'!A35,"000")&amp;IF(ISBLANK('Sample Information'!D43),"","_"&amp;'Sample Information'!D43)&amp;IF(ISBLANK('Sample Information'!E43),"","_"&amp;'Sample Information'!E43)&amp;"_"&amp;C35)</f>
        <v/>
      </c>
      <c r="C35" s="91" t="str">
        <f>IF(ISBLANK('Sample Information'!C43),"",'Sample Information'!C43)</f>
        <v/>
      </c>
      <c r="D35" s="60" t="str">
        <f>IF(ISBLANK('Sample Information'!F43),"",'Sample Information'!F43)</f>
        <v/>
      </c>
      <c r="E35" s="70" t="str">
        <f>IF(ISBLANK('Sample Information'!E43),"",'Sample Information'!E43)</f>
        <v>A05</v>
      </c>
      <c r="F35" s="60" t="str">
        <f>IF(ISBLANK('Sample Information'!T43),"Not provided",'Sample Information'!T43)</f>
        <v>Not provided</v>
      </c>
      <c r="V35" s="231" t="str">
        <f t="shared" si="7"/>
        <v/>
      </c>
      <c r="W3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 s="224"/>
      <c r="AN35" s="79" t="str">
        <f t="shared" si="8"/>
        <v/>
      </c>
      <c r="AO35" s="79" t="str">
        <f t="shared" si="9"/>
        <v/>
      </c>
      <c r="AP35" s="79" t="str">
        <f t="shared" si="10"/>
        <v/>
      </c>
      <c r="BF35" s="231" t="str">
        <f t="shared" si="0"/>
        <v/>
      </c>
      <c r="BJ35" s="232" t="str">
        <f t="shared" si="1"/>
        <v/>
      </c>
      <c r="BK35" s="232" t="str">
        <f t="shared" si="11"/>
        <v/>
      </c>
      <c r="BL35" s="232" t="str">
        <f t="shared" si="12"/>
        <v/>
      </c>
      <c r="BU35" s="236" t="str">
        <f t="shared" si="2"/>
        <v/>
      </c>
      <c r="BV35" s="236" t="str">
        <f t="shared" si="13"/>
        <v/>
      </c>
      <c r="BW35" s="236" t="str">
        <f t="shared" si="3"/>
        <v/>
      </c>
      <c r="BX35" s="535"/>
      <c r="BY35" s="536"/>
      <c r="CP35" s="224"/>
      <c r="CQ35" s="79"/>
      <c r="CR35" s="79"/>
      <c r="CS35" s="225"/>
      <c r="DI35" s="132" t="str">
        <f t="shared" si="14"/>
        <v/>
      </c>
      <c r="DP35" s="73" t="str">
        <f t="shared" si="15"/>
        <v/>
      </c>
      <c r="DQ35" s="61" t="str">
        <f t="shared" si="4"/>
        <v/>
      </c>
      <c r="DR35" s="74" t="str">
        <f t="shared" si="5"/>
        <v/>
      </c>
      <c r="DS35" s="564" t="str">
        <f>IFERROR(LOOKUP(B35,Pooling_Pool1!$C$14:$C$337,Pooling_Pool1!$B$14:$B$337),"")</f>
        <v/>
      </c>
      <c r="DT35" s="596"/>
      <c r="DU35" s="93" t="str">
        <f t="shared" si="6"/>
        <v/>
      </c>
      <c r="DV35" s="93" t="str">
        <f t="shared" si="16"/>
        <v/>
      </c>
      <c r="DW35" s="120" t="str">
        <f t="shared" si="17"/>
        <v/>
      </c>
    </row>
    <row r="36" spans="1:127" x14ac:dyDescent="0.2">
      <c r="A36" s="563">
        <v>34</v>
      </c>
      <c r="B36" s="59" t="str">
        <f>IF(C36="","",'Critical Info &amp; Checklist'!$G$11&amp;"_"&amp;TEXT('New Data Sheet'!A36,"000")&amp;IF(ISBLANK('Sample Information'!D44),"","_"&amp;'Sample Information'!D44)&amp;IF(ISBLANK('Sample Information'!E44),"","_"&amp;'Sample Information'!E44)&amp;"_"&amp;C36)</f>
        <v/>
      </c>
      <c r="C36" s="91" t="str">
        <f>IF(ISBLANK('Sample Information'!C44),"",'Sample Information'!C44)</f>
        <v/>
      </c>
      <c r="D36" s="60" t="str">
        <f>IF(ISBLANK('Sample Information'!F44),"",'Sample Information'!F44)</f>
        <v/>
      </c>
      <c r="E36" s="70" t="str">
        <f>IF(ISBLANK('Sample Information'!E44),"",'Sample Information'!E44)</f>
        <v>B05</v>
      </c>
      <c r="F36" s="60" t="str">
        <f>IF(ISBLANK('Sample Information'!T44),"Not provided",'Sample Information'!T44)</f>
        <v>Not provided</v>
      </c>
      <c r="V36" s="231" t="str">
        <f t="shared" si="7"/>
        <v/>
      </c>
      <c r="W3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 s="224"/>
      <c r="AN36" s="79" t="str">
        <f t="shared" si="8"/>
        <v/>
      </c>
      <c r="AO36" s="79" t="str">
        <f t="shared" si="9"/>
        <v/>
      </c>
      <c r="AP36" s="79" t="str">
        <f t="shared" si="10"/>
        <v/>
      </c>
      <c r="BF36" s="231" t="str">
        <f t="shared" si="0"/>
        <v/>
      </c>
      <c r="BJ36" s="232" t="str">
        <f t="shared" si="1"/>
        <v/>
      </c>
      <c r="BK36" s="232" t="str">
        <f t="shared" si="11"/>
        <v/>
      </c>
      <c r="BL36" s="232" t="str">
        <f t="shared" si="12"/>
        <v/>
      </c>
      <c r="BU36" s="236" t="str">
        <f t="shared" si="2"/>
        <v/>
      </c>
      <c r="BV36" s="236" t="str">
        <f t="shared" si="13"/>
        <v/>
      </c>
      <c r="BW36" s="236" t="str">
        <f t="shared" si="3"/>
        <v/>
      </c>
      <c r="BX36" s="535"/>
      <c r="BY36" s="536"/>
      <c r="CP36" s="224"/>
      <c r="CQ36" s="79"/>
      <c r="CR36" s="79"/>
      <c r="CS36" s="225"/>
      <c r="DI36" s="132" t="str">
        <f t="shared" si="14"/>
        <v/>
      </c>
      <c r="DP36" s="73" t="str">
        <f t="shared" si="15"/>
        <v/>
      </c>
      <c r="DQ36" s="61" t="str">
        <f t="shared" si="4"/>
        <v/>
      </c>
      <c r="DR36" s="74" t="str">
        <f t="shared" si="5"/>
        <v/>
      </c>
      <c r="DS36" s="564" t="str">
        <f>IFERROR(LOOKUP(B36,Pooling_Pool1!$C$14:$C$337,Pooling_Pool1!$B$14:$B$337),"")</f>
        <v/>
      </c>
      <c r="DT36" s="596"/>
      <c r="DU36" s="93" t="str">
        <f t="shared" si="6"/>
        <v/>
      </c>
      <c r="DV36" s="93" t="str">
        <f t="shared" si="16"/>
        <v/>
      </c>
      <c r="DW36" s="120" t="str">
        <f t="shared" si="17"/>
        <v/>
      </c>
    </row>
    <row r="37" spans="1:127" x14ac:dyDescent="0.2">
      <c r="A37" s="563">
        <v>35</v>
      </c>
      <c r="B37" s="59" t="str">
        <f>IF(C37="","",'Critical Info &amp; Checklist'!$G$11&amp;"_"&amp;TEXT('New Data Sheet'!A37,"000")&amp;IF(ISBLANK('Sample Information'!D45),"","_"&amp;'Sample Information'!D45)&amp;IF(ISBLANK('Sample Information'!E45),"","_"&amp;'Sample Information'!E45)&amp;"_"&amp;C37)</f>
        <v/>
      </c>
      <c r="C37" s="91" t="str">
        <f>IF(ISBLANK('Sample Information'!C45),"",'Sample Information'!C45)</f>
        <v/>
      </c>
      <c r="D37" s="60" t="str">
        <f>IF(ISBLANK('Sample Information'!F45),"",'Sample Information'!F45)</f>
        <v/>
      </c>
      <c r="E37" s="70" t="str">
        <f>IF(ISBLANK('Sample Information'!E45),"",'Sample Information'!E45)</f>
        <v>C05</v>
      </c>
      <c r="F37" s="60" t="str">
        <f>IF(ISBLANK('Sample Information'!T45),"Not provided",'Sample Information'!T45)</f>
        <v>Not provided</v>
      </c>
      <c r="V37" s="231" t="str">
        <f t="shared" si="7"/>
        <v/>
      </c>
      <c r="W3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 s="224"/>
      <c r="AN37" s="79" t="str">
        <f t="shared" si="8"/>
        <v/>
      </c>
      <c r="AO37" s="79" t="str">
        <f t="shared" si="9"/>
        <v/>
      </c>
      <c r="AP37" s="79" t="str">
        <f t="shared" si="10"/>
        <v/>
      </c>
      <c r="BF37" s="231" t="str">
        <f t="shared" si="0"/>
        <v/>
      </c>
      <c r="BJ37" s="232" t="str">
        <f t="shared" si="1"/>
        <v/>
      </c>
      <c r="BK37" s="232" t="str">
        <f t="shared" si="11"/>
        <v/>
      </c>
      <c r="BL37" s="232" t="str">
        <f t="shared" si="12"/>
        <v/>
      </c>
      <c r="BU37" s="236" t="str">
        <f t="shared" si="2"/>
        <v/>
      </c>
      <c r="BV37" s="236" t="str">
        <f t="shared" si="13"/>
        <v/>
      </c>
      <c r="BW37" s="236" t="str">
        <f t="shared" si="3"/>
        <v/>
      </c>
      <c r="BX37" s="535"/>
      <c r="BY37" s="536"/>
      <c r="CP37" s="224"/>
      <c r="CQ37" s="79"/>
      <c r="CR37" s="79"/>
      <c r="CS37" s="225"/>
      <c r="DI37" s="132" t="str">
        <f t="shared" si="14"/>
        <v/>
      </c>
      <c r="DP37" s="73" t="str">
        <f t="shared" si="15"/>
        <v/>
      </c>
      <c r="DQ37" s="61" t="str">
        <f t="shared" si="4"/>
        <v/>
      </c>
      <c r="DR37" s="74" t="str">
        <f t="shared" si="5"/>
        <v/>
      </c>
      <c r="DS37" s="564" t="str">
        <f>IFERROR(LOOKUP(B37,Pooling_Pool1!$C$14:$C$337,Pooling_Pool1!$B$14:$B$337),"")</f>
        <v/>
      </c>
      <c r="DT37" s="596"/>
      <c r="DU37" s="93" t="str">
        <f t="shared" si="6"/>
        <v/>
      </c>
      <c r="DV37" s="93" t="str">
        <f t="shared" si="16"/>
        <v/>
      </c>
      <c r="DW37" s="120" t="str">
        <f t="shared" si="17"/>
        <v/>
      </c>
    </row>
    <row r="38" spans="1:127" x14ac:dyDescent="0.2">
      <c r="A38" s="563">
        <v>36</v>
      </c>
      <c r="B38" s="59" t="str">
        <f>IF(C38="","",'Critical Info &amp; Checklist'!$G$11&amp;"_"&amp;TEXT('New Data Sheet'!A38,"000")&amp;IF(ISBLANK('Sample Information'!D46),"","_"&amp;'Sample Information'!D46)&amp;IF(ISBLANK('Sample Information'!E46),"","_"&amp;'Sample Information'!E46)&amp;"_"&amp;C38)</f>
        <v/>
      </c>
      <c r="C38" s="91" t="str">
        <f>IF(ISBLANK('Sample Information'!C46),"",'Sample Information'!C46)</f>
        <v/>
      </c>
      <c r="D38" s="60" t="str">
        <f>IF(ISBLANK('Sample Information'!F46),"",'Sample Information'!F46)</f>
        <v/>
      </c>
      <c r="E38" s="70" t="str">
        <f>IF(ISBLANK('Sample Information'!E46),"",'Sample Information'!E46)</f>
        <v>D05</v>
      </c>
      <c r="F38" s="60" t="str">
        <f>IF(ISBLANK('Sample Information'!T46),"Not provided",'Sample Information'!T46)</f>
        <v>Not provided</v>
      </c>
      <c r="V38" s="231" t="str">
        <f t="shared" si="7"/>
        <v/>
      </c>
      <c r="W3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8" s="224"/>
      <c r="AN38" s="79" t="str">
        <f t="shared" si="8"/>
        <v/>
      </c>
      <c r="AO38" s="79" t="str">
        <f t="shared" si="9"/>
        <v/>
      </c>
      <c r="AP38" s="79" t="str">
        <f t="shared" si="10"/>
        <v/>
      </c>
      <c r="BF38" s="231" t="str">
        <f t="shared" si="0"/>
        <v/>
      </c>
      <c r="BJ38" s="232" t="str">
        <f t="shared" si="1"/>
        <v/>
      </c>
      <c r="BK38" s="232" t="str">
        <f t="shared" si="11"/>
        <v/>
      </c>
      <c r="BL38" s="232" t="str">
        <f t="shared" si="12"/>
        <v/>
      </c>
      <c r="BU38" s="236" t="str">
        <f t="shared" si="2"/>
        <v/>
      </c>
      <c r="BV38" s="236" t="str">
        <f t="shared" si="13"/>
        <v/>
      </c>
      <c r="BW38" s="236" t="str">
        <f t="shared" si="3"/>
        <v/>
      </c>
      <c r="BX38" s="535"/>
      <c r="BY38" s="536"/>
      <c r="CP38" s="224"/>
      <c r="CQ38" s="79"/>
      <c r="CR38" s="79"/>
      <c r="CS38" s="225"/>
      <c r="DI38" s="132" t="str">
        <f t="shared" si="14"/>
        <v/>
      </c>
      <c r="DP38" s="73" t="str">
        <f t="shared" si="15"/>
        <v/>
      </c>
      <c r="DQ38" s="61" t="str">
        <f t="shared" si="4"/>
        <v/>
      </c>
      <c r="DR38" s="74" t="str">
        <f t="shared" si="5"/>
        <v/>
      </c>
      <c r="DS38" s="564" t="str">
        <f>IFERROR(LOOKUP(B38,Pooling_Pool1!$C$14:$C$337,Pooling_Pool1!$B$14:$B$337),"")</f>
        <v/>
      </c>
      <c r="DT38" s="596"/>
      <c r="DU38" s="93" t="str">
        <f t="shared" si="6"/>
        <v/>
      </c>
      <c r="DV38" s="93" t="str">
        <f t="shared" si="16"/>
        <v/>
      </c>
      <c r="DW38" s="120" t="str">
        <f t="shared" si="17"/>
        <v/>
      </c>
    </row>
    <row r="39" spans="1:127" x14ac:dyDescent="0.2">
      <c r="A39" s="563">
        <v>37</v>
      </c>
      <c r="B39" s="59" t="str">
        <f>IF(C39="","",'Critical Info &amp; Checklist'!$G$11&amp;"_"&amp;TEXT('New Data Sheet'!A39,"000")&amp;IF(ISBLANK('Sample Information'!D47),"","_"&amp;'Sample Information'!D47)&amp;IF(ISBLANK('Sample Information'!E47),"","_"&amp;'Sample Information'!E47)&amp;"_"&amp;C39)</f>
        <v/>
      </c>
      <c r="C39" s="91" t="str">
        <f>IF(ISBLANK('Sample Information'!C47),"",'Sample Information'!C47)</f>
        <v/>
      </c>
      <c r="D39" s="60" t="str">
        <f>IF(ISBLANK('Sample Information'!F47),"",'Sample Information'!F47)</f>
        <v/>
      </c>
      <c r="E39" s="70" t="str">
        <f>IF(ISBLANK('Sample Information'!E47),"",'Sample Information'!E47)</f>
        <v>E05</v>
      </c>
      <c r="F39" s="60" t="str">
        <f>IF(ISBLANK('Sample Information'!T47),"Not provided",'Sample Information'!T47)</f>
        <v>Not provided</v>
      </c>
      <c r="V39" s="231" t="str">
        <f t="shared" si="7"/>
        <v/>
      </c>
      <c r="W3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9" s="224"/>
      <c r="AN39" s="79" t="str">
        <f t="shared" si="8"/>
        <v/>
      </c>
      <c r="AO39" s="79" t="str">
        <f t="shared" si="9"/>
        <v/>
      </c>
      <c r="AP39" s="79" t="str">
        <f t="shared" si="10"/>
        <v/>
      </c>
      <c r="BF39" s="231" t="str">
        <f t="shared" si="0"/>
        <v/>
      </c>
      <c r="BJ39" s="232" t="str">
        <f t="shared" si="1"/>
        <v/>
      </c>
      <c r="BK39" s="232" t="str">
        <f t="shared" si="11"/>
        <v/>
      </c>
      <c r="BL39" s="232" t="str">
        <f t="shared" si="12"/>
        <v/>
      </c>
      <c r="BU39" s="236" t="str">
        <f t="shared" si="2"/>
        <v/>
      </c>
      <c r="BV39" s="236" t="str">
        <f t="shared" si="13"/>
        <v/>
      </c>
      <c r="BW39" s="236" t="str">
        <f t="shared" si="3"/>
        <v/>
      </c>
      <c r="BX39" s="535"/>
      <c r="BY39" s="536"/>
      <c r="CP39" s="224"/>
      <c r="CQ39" s="79"/>
      <c r="CR39" s="79"/>
      <c r="CS39" s="225"/>
      <c r="DI39" s="132" t="str">
        <f t="shared" si="14"/>
        <v/>
      </c>
      <c r="DP39" s="73" t="str">
        <f t="shared" si="15"/>
        <v/>
      </c>
      <c r="DQ39" s="61" t="str">
        <f t="shared" si="4"/>
        <v/>
      </c>
      <c r="DR39" s="74" t="str">
        <f t="shared" si="5"/>
        <v/>
      </c>
      <c r="DS39" s="564" t="str">
        <f>IFERROR(LOOKUP(B39,Pooling_Pool1!$C$14:$C$337,Pooling_Pool1!$B$14:$B$337),"")</f>
        <v/>
      </c>
      <c r="DT39" s="596"/>
      <c r="DU39" s="93" t="str">
        <f t="shared" si="6"/>
        <v/>
      </c>
      <c r="DV39" s="93" t="str">
        <f t="shared" si="16"/>
        <v/>
      </c>
      <c r="DW39" s="120" t="str">
        <f t="shared" si="17"/>
        <v/>
      </c>
    </row>
    <row r="40" spans="1:127" x14ac:dyDescent="0.2">
      <c r="A40" s="563">
        <v>38</v>
      </c>
      <c r="B40" s="59" t="str">
        <f>IF(C40="","",'Critical Info &amp; Checklist'!$G$11&amp;"_"&amp;TEXT('New Data Sheet'!A40,"000")&amp;IF(ISBLANK('Sample Information'!D48),"","_"&amp;'Sample Information'!D48)&amp;IF(ISBLANK('Sample Information'!E48),"","_"&amp;'Sample Information'!E48)&amp;"_"&amp;C40)</f>
        <v/>
      </c>
      <c r="C40" s="91" t="str">
        <f>IF(ISBLANK('Sample Information'!C48),"",'Sample Information'!C48)</f>
        <v/>
      </c>
      <c r="D40" s="60" t="str">
        <f>IF(ISBLANK('Sample Information'!F48),"",'Sample Information'!F48)</f>
        <v/>
      </c>
      <c r="E40" s="70" t="str">
        <f>IF(ISBLANK('Sample Information'!E48),"",'Sample Information'!E48)</f>
        <v>F05</v>
      </c>
      <c r="F40" s="60" t="str">
        <f>IF(ISBLANK('Sample Information'!T48),"Not provided",'Sample Information'!T48)</f>
        <v>Not provided</v>
      </c>
      <c r="V40" s="231" t="str">
        <f t="shared" si="7"/>
        <v/>
      </c>
      <c r="W4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0" s="224"/>
      <c r="AN40" s="79" t="str">
        <f t="shared" si="8"/>
        <v/>
      </c>
      <c r="AO40" s="79" t="str">
        <f t="shared" si="9"/>
        <v/>
      </c>
      <c r="AP40" s="79" t="str">
        <f t="shared" si="10"/>
        <v/>
      </c>
      <c r="BF40" s="231" t="str">
        <f t="shared" si="0"/>
        <v/>
      </c>
      <c r="BJ40" s="232" t="str">
        <f t="shared" si="1"/>
        <v/>
      </c>
      <c r="BK40" s="232" t="str">
        <f t="shared" si="11"/>
        <v/>
      </c>
      <c r="BL40" s="232" t="str">
        <f t="shared" si="12"/>
        <v/>
      </c>
      <c r="BU40" s="236" t="str">
        <f t="shared" si="2"/>
        <v/>
      </c>
      <c r="BV40" s="236" t="str">
        <f t="shared" si="13"/>
        <v/>
      </c>
      <c r="BW40" s="236" t="str">
        <f t="shared" si="3"/>
        <v/>
      </c>
      <c r="BX40" s="535"/>
      <c r="BY40" s="536"/>
      <c r="CP40" s="224"/>
      <c r="CQ40" s="79"/>
      <c r="CR40" s="79"/>
      <c r="CS40" s="225"/>
      <c r="DI40" s="132" t="str">
        <f t="shared" si="14"/>
        <v/>
      </c>
      <c r="DP40" s="73" t="str">
        <f t="shared" si="15"/>
        <v/>
      </c>
      <c r="DQ40" s="61" t="str">
        <f t="shared" si="4"/>
        <v/>
      </c>
      <c r="DR40" s="74" t="str">
        <f t="shared" si="5"/>
        <v/>
      </c>
      <c r="DS40" s="564" t="str">
        <f>IFERROR(LOOKUP(B40,Pooling_Pool1!$C$14:$C$337,Pooling_Pool1!$B$14:$B$337),"")</f>
        <v/>
      </c>
      <c r="DT40" s="596"/>
      <c r="DU40" s="93" t="str">
        <f t="shared" si="6"/>
        <v/>
      </c>
      <c r="DV40" s="93" t="str">
        <f t="shared" si="16"/>
        <v/>
      </c>
      <c r="DW40" s="120" t="str">
        <f t="shared" si="17"/>
        <v/>
      </c>
    </row>
    <row r="41" spans="1:127" x14ac:dyDescent="0.2">
      <c r="A41" s="563">
        <v>39</v>
      </c>
      <c r="B41" s="59" t="str">
        <f>IF(C41="","",'Critical Info &amp; Checklist'!$G$11&amp;"_"&amp;TEXT('New Data Sheet'!A41,"000")&amp;IF(ISBLANK('Sample Information'!D49),"","_"&amp;'Sample Information'!D49)&amp;IF(ISBLANK('Sample Information'!E49),"","_"&amp;'Sample Information'!E49)&amp;"_"&amp;C41)</f>
        <v/>
      </c>
      <c r="C41" s="91" t="str">
        <f>IF(ISBLANK('Sample Information'!C49),"",'Sample Information'!C49)</f>
        <v/>
      </c>
      <c r="D41" s="60" t="str">
        <f>IF(ISBLANK('Sample Information'!F49),"",'Sample Information'!F49)</f>
        <v/>
      </c>
      <c r="E41" s="70" t="str">
        <f>IF(ISBLANK('Sample Information'!E49),"",'Sample Information'!E49)</f>
        <v>G05</v>
      </c>
      <c r="F41" s="60" t="str">
        <f>IF(ISBLANK('Sample Information'!T49),"Not provided",'Sample Information'!T49)</f>
        <v>Not provided</v>
      </c>
      <c r="V41" s="231" t="str">
        <f t="shared" si="7"/>
        <v/>
      </c>
      <c r="W4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1" s="224"/>
      <c r="AN41" s="79" t="str">
        <f t="shared" si="8"/>
        <v/>
      </c>
      <c r="AO41" s="79" t="str">
        <f t="shared" si="9"/>
        <v/>
      </c>
      <c r="AP41" s="79" t="str">
        <f t="shared" si="10"/>
        <v/>
      </c>
      <c r="BF41" s="231" t="str">
        <f t="shared" si="0"/>
        <v/>
      </c>
      <c r="BJ41" s="232" t="str">
        <f t="shared" si="1"/>
        <v/>
      </c>
      <c r="BK41" s="232" t="str">
        <f t="shared" si="11"/>
        <v/>
      </c>
      <c r="BL41" s="232" t="str">
        <f t="shared" si="12"/>
        <v/>
      </c>
      <c r="BU41" s="236" t="str">
        <f t="shared" si="2"/>
        <v/>
      </c>
      <c r="BV41" s="236" t="str">
        <f t="shared" si="13"/>
        <v/>
      </c>
      <c r="BW41" s="236" t="str">
        <f t="shared" si="3"/>
        <v/>
      </c>
      <c r="BX41" s="535"/>
      <c r="BY41" s="536"/>
      <c r="CP41" s="224"/>
      <c r="CQ41" s="79"/>
      <c r="CR41" s="79"/>
      <c r="CS41" s="225"/>
      <c r="DI41" s="132" t="str">
        <f t="shared" si="14"/>
        <v/>
      </c>
      <c r="DP41" s="73" t="str">
        <f t="shared" si="15"/>
        <v/>
      </c>
      <c r="DQ41" s="61" t="str">
        <f t="shared" si="4"/>
        <v/>
      </c>
      <c r="DR41" s="74" t="str">
        <f t="shared" si="5"/>
        <v/>
      </c>
      <c r="DS41" s="564" t="str">
        <f>IFERROR(LOOKUP(B41,Pooling_Pool1!$C$14:$C$337,Pooling_Pool1!$B$14:$B$337),"")</f>
        <v/>
      </c>
      <c r="DT41" s="596"/>
      <c r="DU41" s="93" t="str">
        <f t="shared" si="6"/>
        <v/>
      </c>
      <c r="DV41" s="93" t="str">
        <f t="shared" si="16"/>
        <v/>
      </c>
      <c r="DW41" s="120" t="str">
        <f t="shared" si="17"/>
        <v/>
      </c>
    </row>
    <row r="42" spans="1:127" x14ac:dyDescent="0.2">
      <c r="A42" s="563">
        <v>40</v>
      </c>
      <c r="B42" s="59" t="str">
        <f>IF(C42="","",'Critical Info &amp; Checklist'!$G$11&amp;"_"&amp;TEXT('New Data Sheet'!A42,"000")&amp;IF(ISBLANK('Sample Information'!D50),"","_"&amp;'Sample Information'!D50)&amp;IF(ISBLANK('Sample Information'!E50),"","_"&amp;'Sample Information'!E50)&amp;"_"&amp;C42)</f>
        <v/>
      </c>
      <c r="C42" s="91" t="str">
        <f>IF(ISBLANK('Sample Information'!C50),"",'Sample Information'!C50)</f>
        <v/>
      </c>
      <c r="D42" s="60" t="str">
        <f>IF(ISBLANK('Sample Information'!F50),"",'Sample Information'!F50)</f>
        <v/>
      </c>
      <c r="E42" s="70" t="str">
        <f>IF(ISBLANK('Sample Information'!E50),"",'Sample Information'!E50)</f>
        <v>H05</v>
      </c>
      <c r="F42" s="60" t="str">
        <f>IF(ISBLANK('Sample Information'!T50),"Not provided",'Sample Information'!T50)</f>
        <v>Not provided</v>
      </c>
      <c r="V42" s="231" t="str">
        <f t="shared" si="7"/>
        <v/>
      </c>
      <c r="W4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2" s="224"/>
      <c r="AN42" s="79" t="str">
        <f t="shared" si="8"/>
        <v/>
      </c>
      <c r="AO42" s="79" t="str">
        <f t="shared" si="9"/>
        <v/>
      </c>
      <c r="AP42" s="79" t="str">
        <f t="shared" si="10"/>
        <v/>
      </c>
      <c r="BF42" s="231" t="str">
        <f t="shared" si="0"/>
        <v/>
      </c>
      <c r="BJ42" s="232" t="str">
        <f t="shared" si="1"/>
        <v/>
      </c>
      <c r="BK42" s="232" t="str">
        <f t="shared" si="11"/>
        <v/>
      </c>
      <c r="BL42" s="232" t="str">
        <f t="shared" si="12"/>
        <v/>
      </c>
      <c r="BU42" s="236" t="str">
        <f t="shared" si="2"/>
        <v/>
      </c>
      <c r="BV42" s="236" t="str">
        <f t="shared" si="13"/>
        <v/>
      </c>
      <c r="BW42" s="236" t="str">
        <f t="shared" si="3"/>
        <v/>
      </c>
      <c r="BX42" s="535"/>
      <c r="BY42" s="536"/>
      <c r="CP42" s="224"/>
      <c r="CQ42" s="79"/>
      <c r="CR42" s="79"/>
      <c r="CS42" s="225"/>
      <c r="DI42" s="132" t="str">
        <f t="shared" si="14"/>
        <v/>
      </c>
      <c r="DP42" s="73" t="str">
        <f t="shared" si="15"/>
        <v/>
      </c>
      <c r="DQ42" s="61" t="str">
        <f t="shared" si="4"/>
        <v/>
      </c>
      <c r="DR42" s="74" t="str">
        <f t="shared" si="5"/>
        <v/>
      </c>
      <c r="DS42" s="564" t="str">
        <f>IFERROR(LOOKUP(B42,Pooling_Pool1!$C$14:$C$337,Pooling_Pool1!$B$14:$B$337),"")</f>
        <v/>
      </c>
      <c r="DT42" s="596"/>
      <c r="DU42" s="93" t="str">
        <f t="shared" si="6"/>
        <v/>
      </c>
      <c r="DV42" s="93" t="str">
        <f t="shared" si="16"/>
        <v/>
      </c>
      <c r="DW42" s="120" t="str">
        <f t="shared" si="17"/>
        <v/>
      </c>
    </row>
    <row r="43" spans="1:127" x14ac:dyDescent="0.2">
      <c r="A43" s="563">
        <v>41</v>
      </c>
      <c r="B43" s="59" t="str">
        <f>IF(C43="","",'Critical Info &amp; Checklist'!$G$11&amp;"_"&amp;TEXT('New Data Sheet'!A43,"000")&amp;IF(ISBLANK('Sample Information'!D51),"","_"&amp;'Sample Information'!D51)&amp;IF(ISBLANK('Sample Information'!E51),"","_"&amp;'Sample Information'!E51)&amp;"_"&amp;C43)</f>
        <v/>
      </c>
      <c r="C43" s="91" t="str">
        <f>IF(ISBLANK('Sample Information'!C51),"",'Sample Information'!C51)</f>
        <v/>
      </c>
      <c r="D43" s="60" t="str">
        <f>IF(ISBLANK('Sample Information'!F51),"",'Sample Information'!F51)</f>
        <v/>
      </c>
      <c r="E43" s="70" t="str">
        <f>IF(ISBLANK('Sample Information'!E51),"",'Sample Information'!E51)</f>
        <v>A06</v>
      </c>
      <c r="F43" s="60" t="str">
        <f>IF(ISBLANK('Sample Information'!T51),"Not provided",'Sample Information'!T51)</f>
        <v>Not provided</v>
      </c>
      <c r="V43" s="231" t="str">
        <f t="shared" si="7"/>
        <v/>
      </c>
      <c r="W4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3" s="224"/>
      <c r="AN43" s="79" t="str">
        <f t="shared" si="8"/>
        <v/>
      </c>
      <c r="AO43" s="79" t="str">
        <f t="shared" si="9"/>
        <v/>
      </c>
      <c r="AP43" s="79" t="str">
        <f t="shared" si="10"/>
        <v/>
      </c>
      <c r="BF43" s="231" t="str">
        <f t="shared" si="0"/>
        <v/>
      </c>
      <c r="BJ43" s="232" t="str">
        <f t="shared" si="1"/>
        <v/>
      </c>
      <c r="BK43" s="232" t="str">
        <f t="shared" si="11"/>
        <v/>
      </c>
      <c r="BL43" s="232" t="str">
        <f t="shared" si="12"/>
        <v/>
      </c>
      <c r="BU43" s="236" t="str">
        <f t="shared" si="2"/>
        <v/>
      </c>
      <c r="BV43" s="236" t="str">
        <f t="shared" si="13"/>
        <v/>
      </c>
      <c r="BW43" s="236" t="str">
        <f t="shared" si="3"/>
        <v/>
      </c>
      <c r="BX43" s="535"/>
      <c r="BY43" s="536"/>
      <c r="CP43" s="224"/>
      <c r="CQ43" s="79"/>
      <c r="CR43" s="79"/>
      <c r="CS43" s="225"/>
      <c r="DI43" s="132" t="str">
        <f t="shared" si="14"/>
        <v/>
      </c>
      <c r="DP43" s="73" t="str">
        <f t="shared" si="15"/>
        <v/>
      </c>
      <c r="DQ43" s="61" t="str">
        <f t="shared" si="4"/>
        <v/>
      </c>
      <c r="DR43" s="74" t="str">
        <f t="shared" si="5"/>
        <v/>
      </c>
      <c r="DS43" s="564" t="str">
        <f>IFERROR(LOOKUP(B43,Pooling_Pool1!$C$14:$C$337,Pooling_Pool1!$B$14:$B$337),"")</f>
        <v/>
      </c>
      <c r="DT43" s="596"/>
      <c r="DU43" s="93" t="str">
        <f t="shared" si="6"/>
        <v/>
      </c>
      <c r="DV43" s="93" t="str">
        <f t="shared" si="16"/>
        <v/>
      </c>
      <c r="DW43" s="120" t="str">
        <f t="shared" si="17"/>
        <v/>
      </c>
    </row>
    <row r="44" spans="1:127" x14ac:dyDescent="0.2">
      <c r="A44" s="563">
        <v>42</v>
      </c>
      <c r="B44" s="59" t="str">
        <f>IF(C44="","",'Critical Info &amp; Checklist'!$G$11&amp;"_"&amp;TEXT('New Data Sheet'!A44,"000")&amp;IF(ISBLANK('Sample Information'!D52),"","_"&amp;'Sample Information'!D52)&amp;IF(ISBLANK('Sample Information'!E52),"","_"&amp;'Sample Information'!E52)&amp;"_"&amp;C44)</f>
        <v/>
      </c>
      <c r="C44" s="91" t="str">
        <f>IF(ISBLANK('Sample Information'!C52),"",'Sample Information'!C52)</f>
        <v/>
      </c>
      <c r="D44" s="60" t="str">
        <f>IF(ISBLANK('Sample Information'!F52),"",'Sample Information'!F52)</f>
        <v/>
      </c>
      <c r="E44" s="70" t="str">
        <f>IF(ISBLANK('Sample Information'!E52),"",'Sample Information'!E52)</f>
        <v>B06</v>
      </c>
      <c r="F44" s="60" t="str">
        <f>IF(ISBLANK('Sample Information'!T52),"Not provided",'Sample Information'!T52)</f>
        <v>Not provided</v>
      </c>
      <c r="V44" s="231" t="str">
        <f t="shared" si="7"/>
        <v/>
      </c>
      <c r="W4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4" s="224"/>
      <c r="AN44" s="79" t="str">
        <f t="shared" si="8"/>
        <v/>
      </c>
      <c r="AO44" s="79" t="str">
        <f t="shared" si="9"/>
        <v/>
      </c>
      <c r="AP44" s="79" t="str">
        <f t="shared" si="10"/>
        <v/>
      </c>
      <c r="BF44" s="231" t="str">
        <f t="shared" si="0"/>
        <v/>
      </c>
      <c r="BJ44" s="232" t="str">
        <f t="shared" si="1"/>
        <v/>
      </c>
      <c r="BK44" s="232" t="str">
        <f t="shared" si="11"/>
        <v/>
      </c>
      <c r="BL44" s="232" t="str">
        <f t="shared" si="12"/>
        <v/>
      </c>
      <c r="BU44" s="236" t="str">
        <f t="shared" si="2"/>
        <v/>
      </c>
      <c r="BV44" s="236" t="str">
        <f t="shared" si="13"/>
        <v/>
      </c>
      <c r="BW44" s="236" t="str">
        <f t="shared" si="3"/>
        <v/>
      </c>
      <c r="BX44" s="535"/>
      <c r="BY44" s="536"/>
      <c r="CP44" s="224"/>
      <c r="CQ44" s="79"/>
      <c r="CR44" s="79"/>
      <c r="CS44" s="225"/>
      <c r="DI44" s="132" t="str">
        <f t="shared" si="14"/>
        <v/>
      </c>
      <c r="DP44" s="73" t="str">
        <f t="shared" si="15"/>
        <v/>
      </c>
      <c r="DQ44" s="61" t="str">
        <f t="shared" si="4"/>
        <v/>
      </c>
      <c r="DR44" s="74" t="str">
        <f t="shared" si="5"/>
        <v/>
      </c>
      <c r="DS44" s="564" t="str">
        <f>IFERROR(LOOKUP(B44,Pooling_Pool1!$C$14:$C$337,Pooling_Pool1!$B$14:$B$337),"")</f>
        <v/>
      </c>
      <c r="DT44" s="596"/>
      <c r="DU44" s="93" t="str">
        <f t="shared" si="6"/>
        <v/>
      </c>
      <c r="DV44" s="93" t="str">
        <f t="shared" si="16"/>
        <v/>
      </c>
      <c r="DW44" s="120" t="str">
        <f t="shared" si="17"/>
        <v/>
      </c>
    </row>
    <row r="45" spans="1:127" x14ac:dyDescent="0.2">
      <c r="A45" s="563">
        <v>43</v>
      </c>
      <c r="B45" s="59" t="str">
        <f>IF(C45="","",'Critical Info &amp; Checklist'!$G$11&amp;"_"&amp;TEXT('New Data Sheet'!A45,"000")&amp;IF(ISBLANK('Sample Information'!D53),"","_"&amp;'Sample Information'!D53)&amp;IF(ISBLANK('Sample Information'!E53),"","_"&amp;'Sample Information'!E53)&amp;"_"&amp;C45)</f>
        <v/>
      </c>
      <c r="C45" s="91" t="str">
        <f>IF(ISBLANK('Sample Information'!C53),"",'Sample Information'!C53)</f>
        <v/>
      </c>
      <c r="D45" s="60" t="str">
        <f>IF(ISBLANK('Sample Information'!F53),"",'Sample Information'!F53)</f>
        <v/>
      </c>
      <c r="E45" s="70" t="str">
        <f>IF(ISBLANK('Sample Information'!E53),"",'Sample Information'!E53)</f>
        <v>C06</v>
      </c>
      <c r="F45" s="60" t="str">
        <f>IF(ISBLANK('Sample Information'!T53),"Not provided",'Sample Information'!T53)</f>
        <v>Not provided</v>
      </c>
      <c r="V45" s="231" t="str">
        <f t="shared" si="7"/>
        <v/>
      </c>
      <c r="W4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5" s="224"/>
      <c r="AN45" s="79" t="str">
        <f t="shared" si="8"/>
        <v/>
      </c>
      <c r="AO45" s="79" t="str">
        <f t="shared" si="9"/>
        <v/>
      </c>
      <c r="AP45" s="79" t="str">
        <f t="shared" si="10"/>
        <v/>
      </c>
      <c r="BF45" s="231" t="str">
        <f t="shared" si="0"/>
        <v/>
      </c>
      <c r="BJ45" s="232" t="str">
        <f t="shared" si="1"/>
        <v/>
      </c>
      <c r="BK45" s="232" t="str">
        <f t="shared" si="11"/>
        <v/>
      </c>
      <c r="BL45" s="232" t="str">
        <f t="shared" si="12"/>
        <v/>
      </c>
      <c r="BU45" s="236" t="str">
        <f t="shared" si="2"/>
        <v/>
      </c>
      <c r="BV45" s="236" t="str">
        <f t="shared" si="13"/>
        <v/>
      </c>
      <c r="BW45" s="236" t="str">
        <f t="shared" si="3"/>
        <v/>
      </c>
      <c r="BX45" s="535"/>
      <c r="BY45" s="536"/>
      <c r="CP45" s="224"/>
      <c r="CQ45" s="79"/>
      <c r="CR45" s="79"/>
      <c r="CS45" s="225"/>
      <c r="DI45" s="132" t="str">
        <f t="shared" si="14"/>
        <v/>
      </c>
      <c r="DP45" s="73" t="str">
        <f t="shared" si="15"/>
        <v/>
      </c>
      <c r="DQ45" s="61" t="str">
        <f t="shared" si="4"/>
        <v/>
      </c>
      <c r="DR45" s="74" t="str">
        <f t="shared" si="5"/>
        <v/>
      </c>
      <c r="DS45" s="564" t="str">
        <f>IFERROR(LOOKUP(B45,Pooling_Pool1!$C$14:$C$337,Pooling_Pool1!$B$14:$B$337),"")</f>
        <v/>
      </c>
      <c r="DT45" s="596"/>
      <c r="DU45" s="93" t="str">
        <f t="shared" si="6"/>
        <v/>
      </c>
      <c r="DV45" s="93" t="str">
        <f t="shared" si="16"/>
        <v/>
      </c>
      <c r="DW45" s="120" t="str">
        <f t="shared" si="17"/>
        <v/>
      </c>
    </row>
    <row r="46" spans="1:127" x14ac:dyDescent="0.2">
      <c r="A46" s="563">
        <v>44</v>
      </c>
      <c r="B46" s="59" t="str">
        <f>IF(C46="","",'Critical Info &amp; Checklist'!$G$11&amp;"_"&amp;TEXT('New Data Sheet'!A46,"000")&amp;IF(ISBLANK('Sample Information'!D54),"","_"&amp;'Sample Information'!D54)&amp;IF(ISBLANK('Sample Information'!E54),"","_"&amp;'Sample Information'!E54)&amp;"_"&amp;C46)</f>
        <v/>
      </c>
      <c r="C46" s="91" t="str">
        <f>IF(ISBLANK('Sample Information'!C54),"",'Sample Information'!C54)</f>
        <v/>
      </c>
      <c r="D46" s="60" t="str">
        <f>IF(ISBLANK('Sample Information'!F54),"",'Sample Information'!F54)</f>
        <v/>
      </c>
      <c r="E46" s="70" t="str">
        <f>IF(ISBLANK('Sample Information'!E54),"",'Sample Information'!E54)</f>
        <v>D06</v>
      </c>
      <c r="F46" s="60" t="str">
        <f>IF(ISBLANK('Sample Information'!T54),"Not provided",'Sample Information'!T54)</f>
        <v>Not provided</v>
      </c>
      <c r="V46" s="231" t="str">
        <f t="shared" si="7"/>
        <v/>
      </c>
      <c r="W4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6" s="224"/>
      <c r="AN46" s="79" t="str">
        <f t="shared" si="8"/>
        <v/>
      </c>
      <c r="AO46" s="79" t="str">
        <f t="shared" si="9"/>
        <v/>
      </c>
      <c r="AP46" s="79" t="str">
        <f t="shared" si="10"/>
        <v/>
      </c>
      <c r="BF46" s="231" t="str">
        <f t="shared" si="0"/>
        <v/>
      </c>
      <c r="BJ46" s="232" t="str">
        <f t="shared" si="1"/>
        <v/>
      </c>
      <c r="BK46" s="232" t="str">
        <f t="shared" si="11"/>
        <v/>
      </c>
      <c r="BL46" s="232" t="str">
        <f t="shared" si="12"/>
        <v/>
      </c>
      <c r="BU46" s="236" t="str">
        <f t="shared" si="2"/>
        <v/>
      </c>
      <c r="BV46" s="236" t="str">
        <f t="shared" si="13"/>
        <v/>
      </c>
      <c r="BW46" s="236" t="str">
        <f t="shared" si="3"/>
        <v/>
      </c>
      <c r="BX46" s="535"/>
      <c r="BY46" s="536"/>
      <c r="CP46" s="224"/>
      <c r="CQ46" s="79"/>
      <c r="CR46" s="79"/>
      <c r="CS46" s="225"/>
      <c r="DI46" s="132" t="str">
        <f t="shared" si="14"/>
        <v/>
      </c>
      <c r="DP46" s="73" t="str">
        <f t="shared" si="15"/>
        <v/>
      </c>
      <c r="DQ46" s="61" t="str">
        <f t="shared" si="4"/>
        <v/>
      </c>
      <c r="DR46" s="74" t="str">
        <f t="shared" si="5"/>
        <v/>
      </c>
      <c r="DS46" s="564" t="str">
        <f>IFERROR(LOOKUP(B46,Pooling_Pool1!$C$14:$C$337,Pooling_Pool1!$B$14:$B$337),"")</f>
        <v/>
      </c>
      <c r="DT46" s="596"/>
      <c r="DU46" s="93" t="str">
        <f t="shared" si="6"/>
        <v/>
      </c>
      <c r="DV46" s="93" t="str">
        <f t="shared" si="16"/>
        <v/>
      </c>
      <c r="DW46" s="120" t="str">
        <f t="shared" si="17"/>
        <v/>
      </c>
    </row>
    <row r="47" spans="1:127" x14ac:dyDescent="0.2">
      <c r="A47" s="563">
        <v>45</v>
      </c>
      <c r="B47" s="59" t="str">
        <f>IF(C47="","",'Critical Info &amp; Checklist'!$G$11&amp;"_"&amp;TEXT('New Data Sheet'!A47,"000")&amp;IF(ISBLANK('Sample Information'!D55),"","_"&amp;'Sample Information'!D55)&amp;IF(ISBLANK('Sample Information'!E55),"","_"&amp;'Sample Information'!E55)&amp;"_"&amp;C47)</f>
        <v/>
      </c>
      <c r="C47" s="91" t="str">
        <f>IF(ISBLANK('Sample Information'!C55),"",'Sample Information'!C55)</f>
        <v/>
      </c>
      <c r="D47" s="60" t="str">
        <f>IF(ISBLANK('Sample Information'!F55),"",'Sample Information'!F55)</f>
        <v/>
      </c>
      <c r="E47" s="70" t="str">
        <f>IF(ISBLANK('Sample Information'!E55),"",'Sample Information'!E55)</f>
        <v>E06</v>
      </c>
      <c r="F47" s="60" t="str">
        <f>IF(ISBLANK('Sample Information'!T55),"Not provided",'Sample Information'!T55)</f>
        <v>Not provided</v>
      </c>
      <c r="V47" s="231" t="str">
        <f t="shared" si="7"/>
        <v/>
      </c>
      <c r="W4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7" s="224"/>
      <c r="AN47" s="79" t="str">
        <f t="shared" si="8"/>
        <v/>
      </c>
      <c r="AO47" s="79" t="str">
        <f t="shared" si="9"/>
        <v/>
      </c>
      <c r="AP47" s="79" t="str">
        <f t="shared" si="10"/>
        <v/>
      </c>
      <c r="BF47" s="231" t="str">
        <f t="shared" si="0"/>
        <v/>
      </c>
      <c r="BJ47" s="232" t="str">
        <f t="shared" si="1"/>
        <v/>
      </c>
      <c r="BK47" s="232" t="str">
        <f t="shared" si="11"/>
        <v/>
      </c>
      <c r="BL47" s="232" t="str">
        <f t="shared" si="12"/>
        <v/>
      </c>
      <c r="BU47" s="236" t="str">
        <f t="shared" si="2"/>
        <v/>
      </c>
      <c r="BV47" s="236" t="str">
        <f t="shared" si="13"/>
        <v/>
      </c>
      <c r="BW47" s="236" t="str">
        <f t="shared" si="3"/>
        <v/>
      </c>
      <c r="BX47" s="535"/>
      <c r="BY47" s="536"/>
      <c r="CP47" s="224"/>
      <c r="CQ47" s="79"/>
      <c r="CR47" s="79"/>
      <c r="CS47" s="225"/>
      <c r="DI47" s="132" t="str">
        <f t="shared" si="14"/>
        <v/>
      </c>
      <c r="DP47" s="73" t="str">
        <f t="shared" si="15"/>
        <v/>
      </c>
      <c r="DQ47" s="61" t="str">
        <f t="shared" si="4"/>
        <v/>
      </c>
      <c r="DR47" s="74" t="str">
        <f t="shared" si="5"/>
        <v/>
      </c>
      <c r="DS47" s="564" t="str">
        <f>IFERROR(LOOKUP(B47,Pooling_Pool1!$C$14:$C$337,Pooling_Pool1!$B$14:$B$337),"")</f>
        <v/>
      </c>
      <c r="DT47" s="596"/>
      <c r="DU47" s="93" t="str">
        <f t="shared" si="6"/>
        <v/>
      </c>
      <c r="DV47" s="93" t="str">
        <f t="shared" si="16"/>
        <v/>
      </c>
      <c r="DW47" s="120" t="str">
        <f t="shared" si="17"/>
        <v/>
      </c>
    </row>
    <row r="48" spans="1:127" x14ac:dyDescent="0.2">
      <c r="A48" s="563">
        <v>46</v>
      </c>
      <c r="B48" s="59" t="str">
        <f>IF(C48="","",'Critical Info &amp; Checklist'!$G$11&amp;"_"&amp;TEXT('New Data Sheet'!A48,"000")&amp;IF(ISBLANK('Sample Information'!D56),"","_"&amp;'Sample Information'!D56)&amp;IF(ISBLANK('Sample Information'!E56),"","_"&amp;'Sample Information'!E56)&amp;"_"&amp;C48)</f>
        <v/>
      </c>
      <c r="C48" s="91" t="str">
        <f>IF(ISBLANK('Sample Information'!C56),"",'Sample Information'!C56)</f>
        <v/>
      </c>
      <c r="D48" s="60" t="str">
        <f>IF(ISBLANK('Sample Information'!F56),"",'Sample Information'!F56)</f>
        <v/>
      </c>
      <c r="E48" s="70" t="str">
        <f>IF(ISBLANK('Sample Information'!E56),"",'Sample Information'!E56)</f>
        <v>F06</v>
      </c>
      <c r="F48" s="60" t="str">
        <f>IF(ISBLANK('Sample Information'!T56),"Not provided",'Sample Information'!T56)</f>
        <v>Not provided</v>
      </c>
      <c r="V48" s="231" t="str">
        <f t="shared" si="7"/>
        <v/>
      </c>
      <c r="W4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8" s="224"/>
      <c r="AN48" s="79" t="str">
        <f t="shared" si="8"/>
        <v/>
      </c>
      <c r="AO48" s="79" t="str">
        <f t="shared" si="9"/>
        <v/>
      </c>
      <c r="AP48" s="79" t="str">
        <f t="shared" si="10"/>
        <v/>
      </c>
      <c r="BF48" s="231" t="str">
        <f t="shared" si="0"/>
        <v/>
      </c>
      <c r="BJ48" s="232" t="str">
        <f t="shared" si="1"/>
        <v/>
      </c>
      <c r="BK48" s="232" t="str">
        <f t="shared" si="11"/>
        <v/>
      </c>
      <c r="BL48" s="232" t="str">
        <f t="shared" si="12"/>
        <v/>
      </c>
      <c r="BU48" s="236" t="str">
        <f t="shared" si="2"/>
        <v/>
      </c>
      <c r="BV48" s="236" t="str">
        <f t="shared" si="13"/>
        <v/>
      </c>
      <c r="BW48" s="236" t="str">
        <f t="shared" si="3"/>
        <v/>
      </c>
      <c r="BX48" s="535"/>
      <c r="BY48" s="536"/>
      <c r="CP48" s="224"/>
      <c r="CQ48" s="79"/>
      <c r="CR48" s="79"/>
      <c r="CS48" s="225"/>
      <c r="DI48" s="132" t="str">
        <f t="shared" si="14"/>
        <v/>
      </c>
      <c r="DP48" s="73" t="str">
        <f t="shared" si="15"/>
        <v/>
      </c>
      <c r="DQ48" s="61" t="str">
        <f t="shared" si="4"/>
        <v/>
      </c>
      <c r="DR48" s="74" t="str">
        <f t="shared" si="5"/>
        <v/>
      </c>
      <c r="DS48" s="564" t="str">
        <f>IFERROR(LOOKUP(B48,Pooling_Pool1!$C$14:$C$337,Pooling_Pool1!$B$14:$B$337),"")</f>
        <v/>
      </c>
      <c r="DT48" s="596"/>
      <c r="DU48" s="93" t="str">
        <f t="shared" si="6"/>
        <v/>
      </c>
      <c r="DV48" s="93" t="str">
        <f t="shared" si="16"/>
        <v/>
      </c>
      <c r="DW48" s="120" t="str">
        <f t="shared" si="17"/>
        <v/>
      </c>
    </row>
    <row r="49" spans="1:127" x14ac:dyDescent="0.2">
      <c r="A49" s="563">
        <v>47</v>
      </c>
      <c r="B49" s="59" t="str">
        <f>IF(C49="","",'Critical Info &amp; Checklist'!$G$11&amp;"_"&amp;TEXT('New Data Sheet'!A49,"000")&amp;IF(ISBLANK('Sample Information'!D57),"","_"&amp;'Sample Information'!D57)&amp;IF(ISBLANK('Sample Information'!E57),"","_"&amp;'Sample Information'!E57)&amp;"_"&amp;C49)</f>
        <v/>
      </c>
      <c r="C49" s="91" t="str">
        <f>IF(ISBLANK('Sample Information'!C57),"",'Sample Information'!C57)</f>
        <v/>
      </c>
      <c r="D49" s="60" t="str">
        <f>IF(ISBLANK('Sample Information'!F57),"",'Sample Information'!F57)</f>
        <v/>
      </c>
      <c r="E49" s="70" t="str">
        <f>IF(ISBLANK('Sample Information'!E57),"",'Sample Information'!E57)</f>
        <v>G06</v>
      </c>
      <c r="F49" s="60" t="str">
        <f>IF(ISBLANK('Sample Information'!T57),"Not provided",'Sample Information'!T57)</f>
        <v>Not provided</v>
      </c>
      <c r="V49" s="231" t="str">
        <f t="shared" si="7"/>
        <v/>
      </c>
      <c r="W4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49" s="224"/>
      <c r="AN49" s="79" t="str">
        <f t="shared" si="8"/>
        <v/>
      </c>
      <c r="AO49" s="79" t="str">
        <f t="shared" si="9"/>
        <v/>
      </c>
      <c r="AP49" s="79" t="str">
        <f t="shared" si="10"/>
        <v/>
      </c>
      <c r="BF49" s="231" t="str">
        <f t="shared" si="0"/>
        <v/>
      </c>
      <c r="BJ49" s="232" t="str">
        <f t="shared" si="1"/>
        <v/>
      </c>
      <c r="BK49" s="232" t="str">
        <f t="shared" si="11"/>
        <v/>
      </c>
      <c r="BL49" s="232" t="str">
        <f t="shared" si="12"/>
        <v/>
      </c>
      <c r="BU49" s="236" t="str">
        <f t="shared" si="2"/>
        <v/>
      </c>
      <c r="BV49" s="236" t="str">
        <f t="shared" si="13"/>
        <v/>
      </c>
      <c r="BW49" s="236" t="str">
        <f t="shared" si="3"/>
        <v/>
      </c>
      <c r="BX49" s="535"/>
      <c r="BY49" s="536"/>
      <c r="CP49" s="224"/>
      <c r="CQ49" s="79"/>
      <c r="CR49" s="79"/>
      <c r="CS49" s="225"/>
      <c r="DI49" s="132" t="str">
        <f t="shared" si="14"/>
        <v/>
      </c>
      <c r="DP49" s="73" t="str">
        <f t="shared" si="15"/>
        <v/>
      </c>
      <c r="DQ49" s="61" t="str">
        <f t="shared" si="4"/>
        <v/>
      </c>
      <c r="DR49" s="74" t="str">
        <f t="shared" si="5"/>
        <v/>
      </c>
      <c r="DS49" s="564" t="str">
        <f>IFERROR(LOOKUP(B49,Pooling_Pool1!$C$14:$C$337,Pooling_Pool1!$B$14:$B$337),"")</f>
        <v/>
      </c>
      <c r="DT49" s="596"/>
      <c r="DU49" s="93" t="str">
        <f t="shared" si="6"/>
        <v/>
      </c>
      <c r="DV49" s="93" t="str">
        <f t="shared" si="16"/>
        <v/>
      </c>
      <c r="DW49" s="120" t="str">
        <f t="shared" si="17"/>
        <v/>
      </c>
    </row>
    <row r="50" spans="1:127" x14ac:dyDescent="0.2">
      <c r="A50" s="563">
        <v>48</v>
      </c>
      <c r="B50" s="59" t="str">
        <f>IF(C50="","",'Critical Info &amp; Checklist'!$G$11&amp;"_"&amp;TEXT('New Data Sheet'!A50,"000")&amp;IF(ISBLANK('Sample Information'!D58),"","_"&amp;'Sample Information'!D58)&amp;IF(ISBLANK('Sample Information'!E58),"","_"&amp;'Sample Information'!E58)&amp;"_"&amp;C50)</f>
        <v/>
      </c>
      <c r="C50" s="91" t="str">
        <f>IF(ISBLANK('Sample Information'!C58),"",'Sample Information'!C58)</f>
        <v/>
      </c>
      <c r="D50" s="60" t="str">
        <f>IF(ISBLANK('Sample Information'!F58),"",'Sample Information'!F58)</f>
        <v/>
      </c>
      <c r="E50" s="70" t="str">
        <f>IF(ISBLANK('Sample Information'!E58),"",'Sample Information'!E58)</f>
        <v>H06</v>
      </c>
      <c r="F50" s="60" t="str">
        <f>IF(ISBLANK('Sample Information'!T58),"Not provided",'Sample Information'!T58)</f>
        <v>Not provided</v>
      </c>
      <c r="V50" s="231" t="str">
        <f t="shared" si="7"/>
        <v/>
      </c>
      <c r="W5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0" s="224"/>
      <c r="AN50" s="79" t="str">
        <f t="shared" si="8"/>
        <v/>
      </c>
      <c r="AO50" s="79" t="str">
        <f t="shared" si="9"/>
        <v/>
      </c>
      <c r="AP50" s="79" t="str">
        <f t="shared" si="10"/>
        <v/>
      </c>
      <c r="BF50" s="231" t="str">
        <f t="shared" si="0"/>
        <v/>
      </c>
      <c r="BJ50" s="232" t="str">
        <f t="shared" si="1"/>
        <v/>
      </c>
      <c r="BK50" s="232" t="str">
        <f t="shared" si="11"/>
        <v/>
      </c>
      <c r="BL50" s="232" t="str">
        <f t="shared" si="12"/>
        <v/>
      </c>
      <c r="BU50" s="236" t="str">
        <f t="shared" si="2"/>
        <v/>
      </c>
      <c r="BV50" s="236" t="str">
        <f t="shared" si="13"/>
        <v/>
      </c>
      <c r="BW50" s="236" t="str">
        <f t="shared" si="3"/>
        <v/>
      </c>
      <c r="BX50" s="535"/>
      <c r="BY50" s="536"/>
      <c r="CP50" s="224"/>
      <c r="CQ50" s="79"/>
      <c r="CR50" s="79"/>
      <c r="CS50" s="225"/>
      <c r="DI50" s="132" t="str">
        <f t="shared" si="14"/>
        <v/>
      </c>
      <c r="DP50" s="73" t="str">
        <f t="shared" si="15"/>
        <v/>
      </c>
      <c r="DQ50" s="61" t="str">
        <f t="shared" si="4"/>
        <v/>
      </c>
      <c r="DR50" s="74" t="str">
        <f t="shared" si="5"/>
        <v/>
      </c>
      <c r="DS50" s="564" t="str">
        <f>IFERROR(LOOKUP(B50,Pooling_Pool1!$C$14:$C$337,Pooling_Pool1!$B$14:$B$337),"")</f>
        <v/>
      </c>
      <c r="DT50" s="596"/>
      <c r="DU50" s="93" t="str">
        <f t="shared" si="6"/>
        <v/>
      </c>
      <c r="DV50" s="93" t="str">
        <f t="shared" si="16"/>
        <v/>
      </c>
      <c r="DW50" s="120" t="str">
        <f t="shared" si="17"/>
        <v/>
      </c>
    </row>
    <row r="51" spans="1:127" x14ac:dyDescent="0.2">
      <c r="A51" s="563">
        <v>49</v>
      </c>
      <c r="B51" s="59" t="str">
        <f>IF(C51="","",'Critical Info &amp; Checklist'!$G$11&amp;"_"&amp;TEXT('New Data Sheet'!A51,"000")&amp;IF(ISBLANK('Sample Information'!D59),"","_"&amp;'Sample Information'!D59)&amp;IF(ISBLANK('Sample Information'!E59),"","_"&amp;'Sample Information'!E59)&amp;"_"&amp;C51)</f>
        <v/>
      </c>
      <c r="C51" s="91" t="str">
        <f>IF(ISBLANK('Sample Information'!C59),"",'Sample Information'!C59)</f>
        <v/>
      </c>
      <c r="D51" s="60" t="str">
        <f>IF(ISBLANK('Sample Information'!F59),"",'Sample Information'!F59)</f>
        <v/>
      </c>
      <c r="E51" s="70" t="str">
        <f>IF(ISBLANK('Sample Information'!E59),"",'Sample Information'!E59)</f>
        <v>A07</v>
      </c>
      <c r="F51" s="60" t="str">
        <f>IF(ISBLANK('Sample Information'!T59),"Not provided",'Sample Information'!T59)</f>
        <v>Not provided</v>
      </c>
      <c r="V51" s="231" t="str">
        <f t="shared" si="7"/>
        <v/>
      </c>
      <c r="W5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1" s="224"/>
      <c r="AN51" s="79" t="str">
        <f t="shared" si="8"/>
        <v/>
      </c>
      <c r="AO51" s="79" t="str">
        <f t="shared" si="9"/>
        <v/>
      </c>
      <c r="AP51" s="79" t="str">
        <f t="shared" si="10"/>
        <v/>
      </c>
      <c r="BF51" s="231" t="str">
        <f t="shared" si="0"/>
        <v/>
      </c>
      <c r="BJ51" s="232" t="str">
        <f t="shared" si="1"/>
        <v/>
      </c>
      <c r="BK51" s="232" t="str">
        <f t="shared" si="11"/>
        <v/>
      </c>
      <c r="BL51" s="232" t="str">
        <f t="shared" si="12"/>
        <v/>
      </c>
      <c r="BU51" s="236" t="str">
        <f t="shared" si="2"/>
        <v/>
      </c>
      <c r="BV51" s="236" t="str">
        <f t="shared" si="13"/>
        <v/>
      </c>
      <c r="BW51" s="236" t="str">
        <f t="shared" si="3"/>
        <v/>
      </c>
      <c r="BX51" s="535"/>
      <c r="BY51" s="536"/>
      <c r="CP51" s="224"/>
      <c r="CQ51" s="79"/>
      <c r="CR51" s="79"/>
      <c r="CS51" s="225"/>
      <c r="DI51" s="132" t="str">
        <f t="shared" si="14"/>
        <v/>
      </c>
      <c r="DP51" s="73" t="str">
        <f t="shared" si="15"/>
        <v/>
      </c>
      <c r="DQ51" s="61" t="str">
        <f t="shared" si="4"/>
        <v/>
      </c>
      <c r="DR51" s="74" t="str">
        <f t="shared" si="5"/>
        <v/>
      </c>
      <c r="DS51" s="564" t="str">
        <f>IFERROR(LOOKUP(B51,Pooling_Pool1!$C$14:$C$337,Pooling_Pool1!$B$14:$B$337),"")</f>
        <v/>
      </c>
      <c r="DT51" s="596"/>
      <c r="DU51" s="93" t="str">
        <f t="shared" si="6"/>
        <v/>
      </c>
      <c r="DV51" s="93" t="str">
        <f t="shared" si="16"/>
        <v/>
      </c>
      <c r="DW51" s="120" t="str">
        <f t="shared" si="17"/>
        <v/>
      </c>
    </row>
    <row r="52" spans="1:127" x14ac:dyDescent="0.2">
      <c r="A52" s="563">
        <v>50</v>
      </c>
      <c r="B52" s="59" t="str">
        <f>IF(C52="","",'Critical Info &amp; Checklist'!$G$11&amp;"_"&amp;TEXT('New Data Sheet'!A52,"000")&amp;IF(ISBLANK('Sample Information'!D60),"","_"&amp;'Sample Information'!D60)&amp;IF(ISBLANK('Sample Information'!E60),"","_"&amp;'Sample Information'!E60)&amp;"_"&amp;C52)</f>
        <v/>
      </c>
      <c r="C52" s="91" t="str">
        <f>IF(ISBLANK('Sample Information'!C60),"",'Sample Information'!C60)</f>
        <v/>
      </c>
      <c r="D52" s="60" t="str">
        <f>IF(ISBLANK('Sample Information'!F60),"",'Sample Information'!F60)</f>
        <v/>
      </c>
      <c r="E52" s="70" t="str">
        <f>IF(ISBLANK('Sample Information'!E60),"",'Sample Information'!E60)</f>
        <v>B07</v>
      </c>
      <c r="F52" s="60" t="str">
        <f>IF(ISBLANK('Sample Information'!T60),"Not provided",'Sample Information'!T60)</f>
        <v>Not provided</v>
      </c>
      <c r="V52" s="231" t="str">
        <f t="shared" si="7"/>
        <v/>
      </c>
      <c r="W5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2" s="224"/>
      <c r="AN52" s="79" t="str">
        <f t="shared" si="8"/>
        <v/>
      </c>
      <c r="AO52" s="79" t="str">
        <f t="shared" si="9"/>
        <v/>
      </c>
      <c r="AP52" s="79" t="str">
        <f t="shared" si="10"/>
        <v/>
      </c>
      <c r="BF52" s="231" t="str">
        <f t="shared" si="0"/>
        <v/>
      </c>
      <c r="BJ52" s="232" t="str">
        <f t="shared" si="1"/>
        <v/>
      </c>
      <c r="BK52" s="232" t="str">
        <f t="shared" si="11"/>
        <v/>
      </c>
      <c r="BL52" s="232" t="str">
        <f t="shared" si="12"/>
        <v/>
      </c>
      <c r="BU52" s="236" t="str">
        <f t="shared" si="2"/>
        <v/>
      </c>
      <c r="BV52" s="236" t="str">
        <f t="shared" si="13"/>
        <v/>
      </c>
      <c r="BW52" s="236" t="str">
        <f t="shared" si="3"/>
        <v/>
      </c>
      <c r="BX52" s="535"/>
      <c r="BY52" s="536"/>
      <c r="CP52" s="224"/>
      <c r="CQ52" s="79"/>
      <c r="CR52" s="79"/>
      <c r="CS52" s="225"/>
      <c r="DI52" s="132" t="str">
        <f t="shared" si="14"/>
        <v/>
      </c>
      <c r="DP52" s="73" t="str">
        <f t="shared" si="15"/>
        <v/>
      </c>
      <c r="DQ52" s="61" t="str">
        <f t="shared" si="4"/>
        <v/>
      </c>
      <c r="DR52" s="74" t="str">
        <f t="shared" si="5"/>
        <v/>
      </c>
      <c r="DS52" s="564" t="str">
        <f>IFERROR(LOOKUP(B52,Pooling_Pool1!$C$14:$C$337,Pooling_Pool1!$B$14:$B$337),"")</f>
        <v/>
      </c>
      <c r="DT52" s="596"/>
      <c r="DU52" s="93" t="str">
        <f t="shared" si="6"/>
        <v/>
      </c>
      <c r="DV52" s="93" t="str">
        <f t="shared" si="16"/>
        <v/>
      </c>
      <c r="DW52" s="120" t="str">
        <f t="shared" si="17"/>
        <v/>
      </c>
    </row>
    <row r="53" spans="1:127" x14ac:dyDescent="0.2">
      <c r="A53" s="563">
        <v>51</v>
      </c>
      <c r="B53" s="59" t="str">
        <f>IF(C53="","",'Critical Info &amp; Checklist'!$G$11&amp;"_"&amp;TEXT('New Data Sheet'!A53,"000")&amp;IF(ISBLANK('Sample Information'!D61),"","_"&amp;'Sample Information'!D61)&amp;IF(ISBLANK('Sample Information'!E61),"","_"&amp;'Sample Information'!E61)&amp;"_"&amp;C53)</f>
        <v/>
      </c>
      <c r="C53" s="91" t="str">
        <f>IF(ISBLANK('Sample Information'!C61),"",'Sample Information'!C61)</f>
        <v/>
      </c>
      <c r="D53" s="60" t="str">
        <f>IF(ISBLANK('Sample Information'!F61),"",'Sample Information'!F61)</f>
        <v/>
      </c>
      <c r="E53" s="70" t="str">
        <f>IF(ISBLANK('Sample Information'!E61),"",'Sample Information'!E61)</f>
        <v>C07</v>
      </c>
      <c r="F53" s="60" t="str">
        <f>IF(ISBLANK('Sample Information'!T61),"Not provided",'Sample Information'!T61)</f>
        <v>Not provided</v>
      </c>
      <c r="V53" s="231" t="str">
        <f t="shared" si="7"/>
        <v/>
      </c>
      <c r="W5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3" s="224"/>
      <c r="AN53" s="79" t="str">
        <f t="shared" si="8"/>
        <v/>
      </c>
      <c r="AO53" s="79" t="str">
        <f t="shared" si="9"/>
        <v/>
      </c>
      <c r="AP53" s="79" t="str">
        <f t="shared" si="10"/>
        <v/>
      </c>
      <c r="BF53" s="231" t="str">
        <f t="shared" si="0"/>
        <v/>
      </c>
      <c r="BJ53" s="232" t="str">
        <f t="shared" si="1"/>
        <v/>
      </c>
      <c r="BK53" s="232" t="str">
        <f t="shared" si="11"/>
        <v/>
      </c>
      <c r="BL53" s="232" t="str">
        <f t="shared" si="12"/>
        <v/>
      </c>
      <c r="BU53" s="236" t="str">
        <f t="shared" si="2"/>
        <v/>
      </c>
      <c r="BV53" s="236" t="str">
        <f t="shared" si="13"/>
        <v/>
      </c>
      <c r="BW53" s="236" t="str">
        <f t="shared" si="3"/>
        <v/>
      </c>
      <c r="BX53" s="535"/>
      <c r="BY53" s="536"/>
      <c r="CP53" s="224"/>
      <c r="CQ53" s="79"/>
      <c r="CR53" s="79"/>
      <c r="CS53" s="225"/>
      <c r="DI53" s="132" t="str">
        <f t="shared" si="14"/>
        <v/>
      </c>
      <c r="DP53" s="73" t="str">
        <f t="shared" si="15"/>
        <v/>
      </c>
      <c r="DQ53" s="61" t="str">
        <f t="shared" si="4"/>
        <v/>
      </c>
      <c r="DR53" s="74" t="str">
        <f t="shared" si="5"/>
        <v/>
      </c>
      <c r="DS53" s="564" t="str">
        <f>IFERROR(LOOKUP(B53,Pooling_Pool1!$C$14:$C$337,Pooling_Pool1!$B$14:$B$337),"")</f>
        <v/>
      </c>
      <c r="DT53" s="596"/>
      <c r="DU53" s="93" t="str">
        <f t="shared" si="6"/>
        <v/>
      </c>
      <c r="DV53" s="93" t="str">
        <f t="shared" si="16"/>
        <v/>
      </c>
      <c r="DW53" s="120" t="str">
        <f t="shared" si="17"/>
        <v/>
      </c>
    </row>
    <row r="54" spans="1:127" x14ac:dyDescent="0.2">
      <c r="A54" s="563">
        <v>52</v>
      </c>
      <c r="B54" s="59" t="str">
        <f>IF(C54="","",'Critical Info &amp; Checklist'!$G$11&amp;"_"&amp;TEXT('New Data Sheet'!A54,"000")&amp;IF(ISBLANK('Sample Information'!D62),"","_"&amp;'Sample Information'!D62)&amp;IF(ISBLANK('Sample Information'!E62),"","_"&amp;'Sample Information'!E62)&amp;"_"&amp;C54)</f>
        <v/>
      </c>
      <c r="C54" s="91" t="str">
        <f>IF(ISBLANK('Sample Information'!C62),"",'Sample Information'!C62)</f>
        <v/>
      </c>
      <c r="D54" s="60" t="str">
        <f>IF(ISBLANK('Sample Information'!F62),"",'Sample Information'!F62)</f>
        <v/>
      </c>
      <c r="E54" s="70" t="str">
        <f>IF(ISBLANK('Sample Information'!E62),"",'Sample Information'!E62)</f>
        <v>D07</v>
      </c>
      <c r="F54" s="60" t="str">
        <f>IF(ISBLANK('Sample Information'!T62),"Not provided",'Sample Information'!T62)</f>
        <v>Not provided</v>
      </c>
      <c r="V54" s="231" t="str">
        <f t="shared" si="7"/>
        <v/>
      </c>
      <c r="W5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4" s="224"/>
      <c r="AN54" s="79" t="str">
        <f t="shared" si="8"/>
        <v/>
      </c>
      <c r="AO54" s="79" t="str">
        <f t="shared" si="9"/>
        <v/>
      </c>
      <c r="AP54" s="79" t="str">
        <f t="shared" si="10"/>
        <v/>
      </c>
      <c r="BF54" s="231" t="str">
        <f t="shared" si="0"/>
        <v/>
      </c>
      <c r="BJ54" s="232" t="str">
        <f t="shared" si="1"/>
        <v/>
      </c>
      <c r="BK54" s="232" t="str">
        <f t="shared" si="11"/>
        <v/>
      </c>
      <c r="BL54" s="232" t="str">
        <f t="shared" si="12"/>
        <v/>
      </c>
      <c r="BU54" s="236" t="str">
        <f t="shared" si="2"/>
        <v/>
      </c>
      <c r="BV54" s="236" t="str">
        <f t="shared" si="13"/>
        <v/>
      </c>
      <c r="BW54" s="236" t="str">
        <f t="shared" si="3"/>
        <v/>
      </c>
      <c r="BX54" s="535"/>
      <c r="BY54" s="536"/>
      <c r="CP54" s="224"/>
      <c r="CQ54" s="79"/>
      <c r="CR54" s="79"/>
      <c r="CS54" s="225"/>
      <c r="DI54" s="132" t="str">
        <f t="shared" si="14"/>
        <v/>
      </c>
      <c r="DP54" s="73" t="str">
        <f t="shared" si="15"/>
        <v/>
      </c>
      <c r="DQ54" s="61" t="str">
        <f t="shared" si="4"/>
        <v/>
      </c>
      <c r="DR54" s="74" t="str">
        <f t="shared" si="5"/>
        <v/>
      </c>
      <c r="DS54" s="564" t="str">
        <f>IFERROR(LOOKUP(B54,Pooling_Pool1!$C$14:$C$337,Pooling_Pool1!$B$14:$B$337),"")</f>
        <v/>
      </c>
      <c r="DT54" s="596"/>
      <c r="DU54" s="93" t="str">
        <f t="shared" si="6"/>
        <v/>
      </c>
      <c r="DV54" s="93" t="str">
        <f t="shared" si="16"/>
        <v/>
      </c>
      <c r="DW54" s="120" t="str">
        <f t="shared" si="17"/>
        <v/>
      </c>
    </row>
    <row r="55" spans="1:127" x14ac:dyDescent="0.2">
      <c r="A55" s="563">
        <v>53</v>
      </c>
      <c r="B55" s="59" t="str">
        <f>IF(C55="","",'Critical Info &amp; Checklist'!$G$11&amp;"_"&amp;TEXT('New Data Sheet'!A55,"000")&amp;IF(ISBLANK('Sample Information'!D63),"","_"&amp;'Sample Information'!D63)&amp;IF(ISBLANK('Sample Information'!E63),"","_"&amp;'Sample Information'!E63)&amp;"_"&amp;C55)</f>
        <v/>
      </c>
      <c r="C55" s="91" t="str">
        <f>IF(ISBLANK('Sample Information'!C63),"",'Sample Information'!C63)</f>
        <v/>
      </c>
      <c r="D55" s="60" t="str">
        <f>IF(ISBLANK('Sample Information'!F63),"",'Sample Information'!F63)</f>
        <v/>
      </c>
      <c r="E55" s="70" t="str">
        <f>IF(ISBLANK('Sample Information'!E63),"",'Sample Information'!E63)</f>
        <v>E07</v>
      </c>
      <c r="F55" s="60" t="str">
        <f>IF(ISBLANK('Sample Information'!T63),"Not provided",'Sample Information'!T63)</f>
        <v>Not provided</v>
      </c>
      <c r="V55" s="231" t="str">
        <f t="shared" si="7"/>
        <v/>
      </c>
      <c r="W5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5" s="224"/>
      <c r="AN55" s="79" t="str">
        <f t="shared" si="8"/>
        <v/>
      </c>
      <c r="AO55" s="79" t="str">
        <f t="shared" si="9"/>
        <v/>
      </c>
      <c r="AP55" s="79" t="str">
        <f t="shared" si="10"/>
        <v/>
      </c>
      <c r="BF55" s="231" t="str">
        <f t="shared" si="0"/>
        <v/>
      </c>
      <c r="BJ55" s="232" t="str">
        <f t="shared" si="1"/>
        <v/>
      </c>
      <c r="BK55" s="232" t="str">
        <f t="shared" si="11"/>
        <v/>
      </c>
      <c r="BL55" s="232" t="str">
        <f t="shared" si="12"/>
        <v/>
      </c>
      <c r="BU55" s="236" t="str">
        <f t="shared" si="2"/>
        <v/>
      </c>
      <c r="BV55" s="236" t="str">
        <f t="shared" si="13"/>
        <v/>
      </c>
      <c r="BW55" s="236" t="str">
        <f t="shared" si="3"/>
        <v/>
      </c>
      <c r="BX55" s="535"/>
      <c r="BY55" s="536"/>
      <c r="CP55" s="224"/>
      <c r="CQ55" s="79"/>
      <c r="CR55" s="79"/>
      <c r="CS55" s="225"/>
      <c r="DI55" s="132" t="str">
        <f t="shared" si="14"/>
        <v/>
      </c>
      <c r="DP55" s="73" t="str">
        <f t="shared" si="15"/>
        <v/>
      </c>
      <c r="DQ55" s="61" t="str">
        <f t="shared" si="4"/>
        <v/>
      </c>
      <c r="DR55" s="74" t="str">
        <f t="shared" si="5"/>
        <v/>
      </c>
      <c r="DS55" s="564" t="str">
        <f>IFERROR(LOOKUP(B55,Pooling_Pool1!$C$14:$C$337,Pooling_Pool1!$B$14:$B$337),"")</f>
        <v/>
      </c>
      <c r="DT55" s="596"/>
      <c r="DU55" s="93" t="str">
        <f t="shared" si="6"/>
        <v/>
      </c>
      <c r="DV55" s="93" t="str">
        <f t="shared" si="16"/>
        <v/>
      </c>
      <c r="DW55" s="120" t="str">
        <f t="shared" si="17"/>
        <v/>
      </c>
    </row>
    <row r="56" spans="1:127" x14ac:dyDescent="0.2">
      <c r="A56" s="563">
        <v>54</v>
      </c>
      <c r="B56" s="59" t="str">
        <f>IF(C56="","",'Critical Info &amp; Checklist'!$G$11&amp;"_"&amp;TEXT('New Data Sheet'!A56,"000")&amp;IF(ISBLANK('Sample Information'!D64),"","_"&amp;'Sample Information'!D64)&amp;IF(ISBLANK('Sample Information'!E64),"","_"&amp;'Sample Information'!E64)&amp;"_"&amp;C56)</f>
        <v/>
      </c>
      <c r="C56" s="91" t="str">
        <f>IF(ISBLANK('Sample Information'!C64),"",'Sample Information'!C64)</f>
        <v/>
      </c>
      <c r="D56" s="60" t="str">
        <f>IF(ISBLANK('Sample Information'!F64),"",'Sample Information'!F64)</f>
        <v/>
      </c>
      <c r="E56" s="70" t="str">
        <f>IF(ISBLANK('Sample Information'!E64),"",'Sample Information'!E64)</f>
        <v>F07</v>
      </c>
      <c r="F56" s="60" t="str">
        <f>IF(ISBLANK('Sample Information'!T64),"Not provided",'Sample Information'!T64)</f>
        <v>Not provided</v>
      </c>
      <c r="V56" s="231" t="str">
        <f t="shared" si="7"/>
        <v/>
      </c>
      <c r="W5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6" s="224"/>
      <c r="AN56" s="79" t="str">
        <f t="shared" si="8"/>
        <v/>
      </c>
      <c r="AO56" s="79" t="str">
        <f t="shared" si="9"/>
        <v/>
      </c>
      <c r="AP56" s="79" t="str">
        <f t="shared" si="10"/>
        <v/>
      </c>
      <c r="BF56" s="231" t="str">
        <f t="shared" si="0"/>
        <v/>
      </c>
      <c r="BJ56" s="232" t="str">
        <f t="shared" si="1"/>
        <v/>
      </c>
      <c r="BK56" s="232" t="str">
        <f t="shared" si="11"/>
        <v/>
      </c>
      <c r="BL56" s="232" t="str">
        <f t="shared" si="12"/>
        <v/>
      </c>
      <c r="BU56" s="236" t="str">
        <f t="shared" si="2"/>
        <v/>
      </c>
      <c r="BV56" s="236" t="str">
        <f t="shared" si="13"/>
        <v/>
      </c>
      <c r="BW56" s="236" t="str">
        <f t="shared" si="3"/>
        <v/>
      </c>
      <c r="BX56" s="535"/>
      <c r="BY56" s="536"/>
      <c r="CP56" s="224"/>
      <c r="CQ56" s="79"/>
      <c r="CR56" s="79"/>
      <c r="CS56" s="225"/>
      <c r="DI56" s="132" t="str">
        <f t="shared" si="14"/>
        <v/>
      </c>
      <c r="DP56" s="73" t="str">
        <f t="shared" si="15"/>
        <v/>
      </c>
      <c r="DQ56" s="61" t="str">
        <f t="shared" si="4"/>
        <v/>
      </c>
      <c r="DR56" s="74" t="str">
        <f t="shared" si="5"/>
        <v/>
      </c>
      <c r="DS56" s="564" t="str">
        <f>IFERROR(LOOKUP(B56,Pooling_Pool1!$C$14:$C$337,Pooling_Pool1!$B$14:$B$337),"")</f>
        <v/>
      </c>
      <c r="DT56" s="596"/>
      <c r="DU56" s="93" t="str">
        <f t="shared" si="6"/>
        <v/>
      </c>
      <c r="DV56" s="93" t="str">
        <f t="shared" si="16"/>
        <v/>
      </c>
      <c r="DW56" s="120" t="str">
        <f t="shared" si="17"/>
        <v/>
      </c>
    </row>
    <row r="57" spans="1:127" x14ac:dyDescent="0.2">
      <c r="A57" s="563">
        <v>55</v>
      </c>
      <c r="B57" s="59" t="str">
        <f>IF(C57="","",'Critical Info &amp; Checklist'!$G$11&amp;"_"&amp;TEXT('New Data Sheet'!A57,"000")&amp;IF(ISBLANK('Sample Information'!D65),"","_"&amp;'Sample Information'!D65)&amp;IF(ISBLANK('Sample Information'!E65),"","_"&amp;'Sample Information'!E65)&amp;"_"&amp;C57)</f>
        <v/>
      </c>
      <c r="C57" s="91" t="str">
        <f>IF(ISBLANK('Sample Information'!C65),"",'Sample Information'!C65)</f>
        <v/>
      </c>
      <c r="D57" s="60" t="str">
        <f>IF(ISBLANK('Sample Information'!F65),"",'Sample Information'!F65)</f>
        <v/>
      </c>
      <c r="E57" s="70" t="str">
        <f>IF(ISBLANK('Sample Information'!E65),"",'Sample Information'!E65)</f>
        <v>G07</v>
      </c>
      <c r="F57" s="60" t="str">
        <f>IF(ISBLANK('Sample Information'!T65),"Not provided",'Sample Information'!T65)</f>
        <v>Not provided</v>
      </c>
      <c r="V57" s="231" t="str">
        <f t="shared" si="7"/>
        <v/>
      </c>
      <c r="W5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7" s="224"/>
      <c r="AN57" s="79" t="str">
        <f t="shared" si="8"/>
        <v/>
      </c>
      <c r="AO57" s="79" t="str">
        <f t="shared" si="9"/>
        <v/>
      </c>
      <c r="AP57" s="79" t="str">
        <f t="shared" si="10"/>
        <v/>
      </c>
      <c r="BF57" s="231" t="str">
        <f t="shared" si="0"/>
        <v/>
      </c>
      <c r="BJ57" s="232" t="str">
        <f t="shared" si="1"/>
        <v/>
      </c>
      <c r="BK57" s="232" t="str">
        <f t="shared" si="11"/>
        <v/>
      </c>
      <c r="BL57" s="232" t="str">
        <f t="shared" si="12"/>
        <v/>
      </c>
      <c r="BU57" s="236" t="str">
        <f t="shared" si="2"/>
        <v/>
      </c>
      <c r="BV57" s="236" t="str">
        <f t="shared" si="13"/>
        <v/>
      </c>
      <c r="BW57" s="236" t="str">
        <f t="shared" si="3"/>
        <v/>
      </c>
      <c r="BX57" s="535"/>
      <c r="BY57" s="536"/>
      <c r="CP57" s="224"/>
      <c r="CQ57" s="79"/>
      <c r="CR57" s="79"/>
      <c r="CS57" s="225"/>
      <c r="DI57" s="132" t="str">
        <f t="shared" si="14"/>
        <v/>
      </c>
      <c r="DP57" s="73" t="str">
        <f t="shared" si="15"/>
        <v/>
      </c>
      <c r="DQ57" s="61" t="str">
        <f t="shared" si="4"/>
        <v/>
      </c>
      <c r="DR57" s="74" t="str">
        <f t="shared" si="5"/>
        <v/>
      </c>
      <c r="DS57" s="564" t="str">
        <f>IFERROR(LOOKUP(B57,Pooling_Pool1!$C$14:$C$337,Pooling_Pool1!$B$14:$B$337),"")</f>
        <v/>
      </c>
      <c r="DT57" s="596"/>
      <c r="DU57" s="93" t="str">
        <f t="shared" si="6"/>
        <v/>
      </c>
      <c r="DV57" s="93" t="str">
        <f t="shared" si="16"/>
        <v/>
      </c>
      <c r="DW57" s="120" t="str">
        <f t="shared" si="17"/>
        <v/>
      </c>
    </row>
    <row r="58" spans="1:127" x14ac:dyDescent="0.2">
      <c r="A58" s="563">
        <v>56</v>
      </c>
      <c r="B58" s="59" t="str">
        <f>IF(C58="","",'Critical Info &amp; Checklist'!$G$11&amp;"_"&amp;TEXT('New Data Sheet'!A58,"000")&amp;IF(ISBLANK('Sample Information'!D66),"","_"&amp;'Sample Information'!D66)&amp;IF(ISBLANK('Sample Information'!E66),"","_"&amp;'Sample Information'!E66)&amp;"_"&amp;C58)</f>
        <v/>
      </c>
      <c r="C58" s="91" t="str">
        <f>IF(ISBLANK('Sample Information'!C66),"",'Sample Information'!C66)</f>
        <v/>
      </c>
      <c r="D58" s="60" t="str">
        <f>IF(ISBLANK('Sample Information'!F66),"",'Sample Information'!F66)</f>
        <v/>
      </c>
      <c r="E58" s="70" t="str">
        <f>IF(ISBLANK('Sample Information'!E66),"",'Sample Information'!E66)</f>
        <v>H07</v>
      </c>
      <c r="F58" s="60" t="str">
        <f>IF(ISBLANK('Sample Information'!T66),"Not provided",'Sample Information'!T66)</f>
        <v>Not provided</v>
      </c>
      <c r="V58" s="231" t="str">
        <f t="shared" si="7"/>
        <v/>
      </c>
      <c r="W5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8" s="224"/>
      <c r="AN58" s="79" t="str">
        <f t="shared" si="8"/>
        <v/>
      </c>
      <c r="AO58" s="79" t="str">
        <f t="shared" si="9"/>
        <v/>
      </c>
      <c r="AP58" s="79" t="str">
        <f t="shared" si="10"/>
        <v/>
      </c>
      <c r="BF58" s="231" t="str">
        <f t="shared" si="0"/>
        <v/>
      </c>
      <c r="BJ58" s="232" t="str">
        <f t="shared" si="1"/>
        <v/>
      </c>
      <c r="BK58" s="232" t="str">
        <f t="shared" si="11"/>
        <v/>
      </c>
      <c r="BL58" s="232" t="str">
        <f t="shared" si="12"/>
        <v/>
      </c>
      <c r="BU58" s="236" t="str">
        <f t="shared" si="2"/>
        <v/>
      </c>
      <c r="BV58" s="236" t="str">
        <f t="shared" si="13"/>
        <v/>
      </c>
      <c r="BW58" s="236" t="str">
        <f t="shared" si="3"/>
        <v/>
      </c>
      <c r="BX58" s="535"/>
      <c r="BY58" s="536"/>
      <c r="CP58" s="224"/>
      <c r="CQ58" s="79"/>
      <c r="CR58" s="79"/>
      <c r="CS58" s="225"/>
      <c r="DI58" s="132" t="str">
        <f t="shared" si="14"/>
        <v/>
      </c>
      <c r="DP58" s="73" t="str">
        <f t="shared" si="15"/>
        <v/>
      </c>
      <c r="DQ58" s="61" t="str">
        <f t="shared" si="4"/>
        <v/>
      </c>
      <c r="DR58" s="74" t="str">
        <f t="shared" si="5"/>
        <v/>
      </c>
      <c r="DS58" s="564" t="str">
        <f>IFERROR(LOOKUP(B58,Pooling_Pool1!$C$14:$C$337,Pooling_Pool1!$B$14:$B$337),"")</f>
        <v/>
      </c>
      <c r="DT58" s="596"/>
      <c r="DU58" s="93" t="str">
        <f t="shared" si="6"/>
        <v/>
      </c>
      <c r="DV58" s="93" t="str">
        <f t="shared" si="16"/>
        <v/>
      </c>
      <c r="DW58" s="120" t="str">
        <f t="shared" si="17"/>
        <v/>
      </c>
    </row>
    <row r="59" spans="1:127" x14ac:dyDescent="0.2">
      <c r="A59" s="563">
        <v>57</v>
      </c>
      <c r="B59" s="59" t="str">
        <f>IF(C59="","",'Critical Info &amp; Checklist'!$G$11&amp;"_"&amp;TEXT('New Data Sheet'!A59,"000")&amp;IF(ISBLANK('Sample Information'!D67),"","_"&amp;'Sample Information'!D67)&amp;IF(ISBLANK('Sample Information'!E67),"","_"&amp;'Sample Information'!E67)&amp;"_"&amp;C59)</f>
        <v/>
      </c>
      <c r="C59" s="91" t="str">
        <f>IF(ISBLANK('Sample Information'!C67),"",'Sample Information'!C67)</f>
        <v/>
      </c>
      <c r="D59" s="60" t="str">
        <f>IF(ISBLANK('Sample Information'!F67),"",'Sample Information'!F67)</f>
        <v/>
      </c>
      <c r="E59" s="70" t="str">
        <f>IF(ISBLANK('Sample Information'!E67),"",'Sample Information'!E67)</f>
        <v>A08</v>
      </c>
      <c r="F59" s="60" t="str">
        <f>IF(ISBLANK('Sample Information'!T67),"Not provided",'Sample Information'!T67)</f>
        <v>Not provided</v>
      </c>
      <c r="V59" s="231" t="str">
        <f t="shared" si="7"/>
        <v/>
      </c>
      <c r="W5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59" s="224"/>
      <c r="AN59" s="79" t="str">
        <f t="shared" si="8"/>
        <v/>
      </c>
      <c r="AO59" s="79" t="str">
        <f t="shared" si="9"/>
        <v/>
      </c>
      <c r="AP59" s="79" t="str">
        <f t="shared" si="10"/>
        <v/>
      </c>
      <c r="BF59" s="231" t="str">
        <f t="shared" si="0"/>
        <v/>
      </c>
      <c r="BJ59" s="232" t="str">
        <f t="shared" si="1"/>
        <v/>
      </c>
      <c r="BK59" s="232" t="str">
        <f t="shared" si="11"/>
        <v/>
      </c>
      <c r="BL59" s="232" t="str">
        <f t="shared" si="12"/>
        <v/>
      </c>
      <c r="BU59" s="236" t="str">
        <f t="shared" si="2"/>
        <v/>
      </c>
      <c r="BV59" s="236" t="str">
        <f t="shared" si="13"/>
        <v/>
      </c>
      <c r="BW59" s="236" t="str">
        <f t="shared" si="3"/>
        <v/>
      </c>
      <c r="BX59" s="535"/>
      <c r="BY59" s="536"/>
      <c r="CP59" s="224"/>
      <c r="CQ59" s="79"/>
      <c r="CR59" s="79"/>
      <c r="CS59" s="225"/>
      <c r="DI59" s="132" t="str">
        <f t="shared" si="14"/>
        <v/>
      </c>
      <c r="DP59" s="73" t="str">
        <f t="shared" si="15"/>
        <v/>
      </c>
      <c r="DQ59" s="61" t="str">
        <f t="shared" si="4"/>
        <v/>
      </c>
      <c r="DR59" s="74" t="str">
        <f t="shared" si="5"/>
        <v/>
      </c>
      <c r="DS59" s="564" t="str">
        <f>IFERROR(LOOKUP(B59,Pooling_Pool1!$C$14:$C$337,Pooling_Pool1!$B$14:$B$337),"")</f>
        <v/>
      </c>
      <c r="DT59" s="596"/>
      <c r="DU59" s="93" t="str">
        <f t="shared" si="6"/>
        <v/>
      </c>
      <c r="DV59" s="93" t="str">
        <f t="shared" si="16"/>
        <v/>
      </c>
      <c r="DW59" s="120" t="str">
        <f t="shared" si="17"/>
        <v/>
      </c>
    </row>
    <row r="60" spans="1:127" x14ac:dyDescent="0.2">
      <c r="A60" s="563">
        <v>58</v>
      </c>
      <c r="B60" s="59" t="str">
        <f>IF(C60="","",'Critical Info &amp; Checklist'!$G$11&amp;"_"&amp;TEXT('New Data Sheet'!A60,"000")&amp;IF(ISBLANK('Sample Information'!D68),"","_"&amp;'Sample Information'!D68)&amp;IF(ISBLANK('Sample Information'!E68),"","_"&amp;'Sample Information'!E68)&amp;"_"&amp;C60)</f>
        <v/>
      </c>
      <c r="C60" s="91" t="str">
        <f>IF(ISBLANK('Sample Information'!C68),"",'Sample Information'!C68)</f>
        <v/>
      </c>
      <c r="D60" s="60" t="str">
        <f>IF(ISBLANK('Sample Information'!F68),"",'Sample Information'!F68)</f>
        <v/>
      </c>
      <c r="E60" s="70" t="str">
        <f>IF(ISBLANK('Sample Information'!E68),"",'Sample Information'!E68)</f>
        <v>B08</v>
      </c>
      <c r="F60" s="60" t="str">
        <f>IF(ISBLANK('Sample Information'!T68),"Not provided",'Sample Information'!T68)</f>
        <v>Not provided</v>
      </c>
      <c r="V60" s="231" t="str">
        <f t="shared" si="7"/>
        <v/>
      </c>
      <c r="W6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0" s="224"/>
      <c r="AN60" s="79" t="str">
        <f t="shared" si="8"/>
        <v/>
      </c>
      <c r="AO60" s="79" t="str">
        <f t="shared" si="9"/>
        <v/>
      </c>
      <c r="AP60" s="79" t="str">
        <f t="shared" si="10"/>
        <v/>
      </c>
      <c r="BF60" s="231" t="str">
        <f t="shared" si="0"/>
        <v/>
      </c>
      <c r="BJ60" s="232" t="str">
        <f t="shared" si="1"/>
        <v/>
      </c>
      <c r="BK60" s="232" t="str">
        <f t="shared" si="11"/>
        <v/>
      </c>
      <c r="BL60" s="232" t="str">
        <f t="shared" si="12"/>
        <v/>
      </c>
      <c r="BU60" s="236" t="str">
        <f t="shared" si="2"/>
        <v/>
      </c>
      <c r="BV60" s="236" t="str">
        <f t="shared" si="13"/>
        <v/>
      </c>
      <c r="BW60" s="236" t="str">
        <f t="shared" si="3"/>
        <v/>
      </c>
      <c r="BX60" s="535"/>
      <c r="BY60" s="536"/>
      <c r="CP60" s="224"/>
      <c r="CQ60" s="79"/>
      <c r="CR60" s="79"/>
      <c r="CS60" s="225"/>
      <c r="DI60" s="132" t="str">
        <f t="shared" si="14"/>
        <v/>
      </c>
      <c r="DP60" s="73" t="str">
        <f t="shared" si="15"/>
        <v/>
      </c>
      <c r="DQ60" s="61" t="str">
        <f t="shared" si="4"/>
        <v/>
      </c>
      <c r="DR60" s="74" t="str">
        <f t="shared" si="5"/>
        <v/>
      </c>
      <c r="DS60" s="564" t="str">
        <f>IFERROR(LOOKUP(B60,Pooling_Pool1!$C$14:$C$337,Pooling_Pool1!$B$14:$B$337),"")</f>
        <v/>
      </c>
      <c r="DT60" s="596"/>
      <c r="DU60" s="93" t="str">
        <f t="shared" si="6"/>
        <v/>
      </c>
      <c r="DV60" s="93" t="str">
        <f t="shared" si="16"/>
        <v/>
      </c>
      <c r="DW60" s="120" t="str">
        <f t="shared" si="17"/>
        <v/>
      </c>
    </row>
    <row r="61" spans="1:127" x14ac:dyDescent="0.2">
      <c r="A61" s="563">
        <v>59</v>
      </c>
      <c r="B61" s="59" t="str">
        <f>IF(C61="","",'Critical Info &amp; Checklist'!$G$11&amp;"_"&amp;TEXT('New Data Sheet'!A61,"000")&amp;IF(ISBLANK('Sample Information'!D69),"","_"&amp;'Sample Information'!D69)&amp;IF(ISBLANK('Sample Information'!E69),"","_"&amp;'Sample Information'!E69)&amp;"_"&amp;C61)</f>
        <v/>
      </c>
      <c r="C61" s="91" t="str">
        <f>IF(ISBLANK('Sample Information'!C69),"",'Sample Information'!C69)</f>
        <v/>
      </c>
      <c r="D61" s="60" t="str">
        <f>IF(ISBLANK('Sample Information'!F69),"",'Sample Information'!F69)</f>
        <v/>
      </c>
      <c r="E61" s="70" t="str">
        <f>IF(ISBLANK('Sample Information'!E69),"",'Sample Information'!E69)</f>
        <v>C08</v>
      </c>
      <c r="F61" s="60" t="str">
        <f>IF(ISBLANK('Sample Information'!T69),"Not provided",'Sample Information'!T69)</f>
        <v>Not provided</v>
      </c>
      <c r="V61" s="231" t="str">
        <f t="shared" si="7"/>
        <v/>
      </c>
      <c r="W6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1" s="224"/>
      <c r="AN61" s="79" t="str">
        <f t="shared" si="8"/>
        <v/>
      </c>
      <c r="AO61" s="79" t="str">
        <f t="shared" si="9"/>
        <v/>
      </c>
      <c r="AP61" s="79" t="str">
        <f t="shared" si="10"/>
        <v/>
      </c>
      <c r="BF61" s="231" t="str">
        <f t="shared" si="0"/>
        <v/>
      </c>
      <c r="BJ61" s="232" t="str">
        <f t="shared" si="1"/>
        <v/>
      </c>
      <c r="BK61" s="232" t="str">
        <f t="shared" si="11"/>
        <v/>
      </c>
      <c r="BL61" s="232" t="str">
        <f t="shared" si="12"/>
        <v/>
      </c>
      <c r="BU61" s="236" t="str">
        <f t="shared" si="2"/>
        <v/>
      </c>
      <c r="BV61" s="236" t="str">
        <f t="shared" si="13"/>
        <v/>
      </c>
      <c r="BW61" s="236" t="str">
        <f t="shared" si="3"/>
        <v/>
      </c>
      <c r="BX61" s="535"/>
      <c r="BY61" s="536"/>
      <c r="CP61" s="224"/>
      <c r="CQ61" s="79"/>
      <c r="CR61" s="79"/>
      <c r="CS61" s="225"/>
      <c r="DI61" s="132" t="str">
        <f t="shared" si="14"/>
        <v/>
      </c>
      <c r="DP61" s="73" t="str">
        <f t="shared" si="15"/>
        <v/>
      </c>
      <c r="DQ61" s="61" t="str">
        <f t="shared" si="4"/>
        <v/>
      </c>
      <c r="DR61" s="74" t="str">
        <f t="shared" si="5"/>
        <v/>
      </c>
      <c r="DS61" s="564" t="str">
        <f>IFERROR(LOOKUP(B61,Pooling_Pool1!$C$14:$C$337,Pooling_Pool1!$B$14:$B$337),"")</f>
        <v/>
      </c>
      <c r="DT61" s="596"/>
      <c r="DU61" s="93" t="str">
        <f t="shared" si="6"/>
        <v/>
      </c>
      <c r="DV61" s="93" t="str">
        <f t="shared" si="16"/>
        <v/>
      </c>
      <c r="DW61" s="120" t="str">
        <f t="shared" si="17"/>
        <v/>
      </c>
    </row>
    <row r="62" spans="1:127" x14ac:dyDescent="0.2">
      <c r="A62" s="563">
        <v>60</v>
      </c>
      <c r="B62" s="59" t="str">
        <f>IF(C62="","",'Critical Info &amp; Checklist'!$G$11&amp;"_"&amp;TEXT('New Data Sheet'!A62,"000")&amp;IF(ISBLANK('Sample Information'!D70),"","_"&amp;'Sample Information'!D70)&amp;IF(ISBLANK('Sample Information'!E70),"","_"&amp;'Sample Information'!E70)&amp;"_"&amp;C62)</f>
        <v/>
      </c>
      <c r="C62" s="91" t="str">
        <f>IF(ISBLANK('Sample Information'!C70),"",'Sample Information'!C70)</f>
        <v/>
      </c>
      <c r="D62" s="60" t="str">
        <f>IF(ISBLANK('Sample Information'!F70),"",'Sample Information'!F70)</f>
        <v/>
      </c>
      <c r="E62" s="70" t="str">
        <f>IF(ISBLANK('Sample Information'!E70),"",'Sample Information'!E70)</f>
        <v>D08</v>
      </c>
      <c r="F62" s="60" t="str">
        <f>IF(ISBLANK('Sample Information'!T70),"Not provided",'Sample Information'!T70)</f>
        <v>Not provided</v>
      </c>
      <c r="V62" s="231" t="str">
        <f t="shared" si="7"/>
        <v/>
      </c>
      <c r="W6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2" s="224"/>
      <c r="AN62" s="79" t="str">
        <f t="shared" si="8"/>
        <v/>
      </c>
      <c r="AO62" s="79" t="str">
        <f t="shared" si="9"/>
        <v/>
      </c>
      <c r="AP62" s="79" t="str">
        <f t="shared" si="10"/>
        <v/>
      </c>
      <c r="BF62" s="231" t="str">
        <f t="shared" si="0"/>
        <v/>
      </c>
      <c r="BJ62" s="232" t="str">
        <f t="shared" si="1"/>
        <v/>
      </c>
      <c r="BK62" s="232" t="str">
        <f t="shared" si="11"/>
        <v/>
      </c>
      <c r="BL62" s="232" t="str">
        <f t="shared" si="12"/>
        <v/>
      </c>
      <c r="BU62" s="236" t="str">
        <f t="shared" si="2"/>
        <v/>
      </c>
      <c r="BV62" s="236" t="str">
        <f t="shared" si="13"/>
        <v/>
      </c>
      <c r="BW62" s="236" t="str">
        <f t="shared" si="3"/>
        <v/>
      </c>
      <c r="BX62" s="535"/>
      <c r="BY62" s="536"/>
      <c r="CP62" s="224"/>
      <c r="CQ62" s="79"/>
      <c r="CR62" s="79"/>
      <c r="CS62" s="225"/>
      <c r="DI62" s="132" t="str">
        <f t="shared" si="14"/>
        <v/>
      </c>
      <c r="DP62" s="73" t="str">
        <f t="shared" si="15"/>
        <v/>
      </c>
      <c r="DQ62" s="61" t="str">
        <f t="shared" si="4"/>
        <v/>
      </c>
      <c r="DR62" s="74" t="str">
        <f t="shared" si="5"/>
        <v/>
      </c>
      <c r="DS62" s="564" t="str">
        <f>IFERROR(LOOKUP(B62,Pooling_Pool1!$C$14:$C$337,Pooling_Pool1!$B$14:$B$337),"")</f>
        <v/>
      </c>
      <c r="DT62" s="596"/>
      <c r="DU62" s="93" t="str">
        <f t="shared" si="6"/>
        <v/>
      </c>
      <c r="DV62" s="93" t="str">
        <f t="shared" si="16"/>
        <v/>
      </c>
      <c r="DW62" s="120" t="str">
        <f t="shared" si="17"/>
        <v/>
      </c>
    </row>
    <row r="63" spans="1:127" x14ac:dyDescent="0.2">
      <c r="A63" s="563">
        <v>61</v>
      </c>
      <c r="B63" s="59" t="str">
        <f>IF(C63="","",'Critical Info &amp; Checklist'!$G$11&amp;"_"&amp;TEXT('New Data Sheet'!A63,"000")&amp;IF(ISBLANK('Sample Information'!D71),"","_"&amp;'Sample Information'!D71)&amp;IF(ISBLANK('Sample Information'!E71),"","_"&amp;'Sample Information'!E71)&amp;"_"&amp;C63)</f>
        <v/>
      </c>
      <c r="C63" s="91" t="str">
        <f>IF(ISBLANK('Sample Information'!C71),"",'Sample Information'!C71)</f>
        <v/>
      </c>
      <c r="D63" s="60" t="str">
        <f>IF(ISBLANK('Sample Information'!F71),"",'Sample Information'!F71)</f>
        <v/>
      </c>
      <c r="E63" s="70" t="str">
        <f>IF(ISBLANK('Sample Information'!E71),"",'Sample Information'!E71)</f>
        <v>E08</v>
      </c>
      <c r="F63" s="60" t="str">
        <f>IF(ISBLANK('Sample Information'!T71),"Not provided",'Sample Information'!T71)</f>
        <v>Not provided</v>
      </c>
      <c r="V63" s="231" t="str">
        <f t="shared" si="7"/>
        <v/>
      </c>
      <c r="W6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3" s="224"/>
      <c r="AN63" s="79" t="str">
        <f t="shared" si="8"/>
        <v/>
      </c>
      <c r="AO63" s="79" t="str">
        <f t="shared" si="9"/>
        <v/>
      </c>
      <c r="AP63" s="79" t="str">
        <f t="shared" si="10"/>
        <v/>
      </c>
      <c r="BF63" s="231" t="str">
        <f t="shared" si="0"/>
        <v/>
      </c>
      <c r="BJ63" s="232" t="str">
        <f t="shared" si="1"/>
        <v/>
      </c>
      <c r="BK63" s="232" t="str">
        <f t="shared" si="11"/>
        <v/>
      </c>
      <c r="BL63" s="232" t="str">
        <f t="shared" si="12"/>
        <v/>
      </c>
      <c r="BU63" s="236" t="str">
        <f t="shared" si="2"/>
        <v/>
      </c>
      <c r="BV63" s="236" t="str">
        <f t="shared" si="13"/>
        <v/>
      </c>
      <c r="BW63" s="236" t="str">
        <f t="shared" si="3"/>
        <v/>
      </c>
      <c r="BX63" s="535"/>
      <c r="BY63" s="536"/>
      <c r="CP63" s="224"/>
      <c r="CQ63" s="79"/>
      <c r="CR63" s="79"/>
      <c r="CS63" s="225"/>
      <c r="DI63" s="132" t="str">
        <f t="shared" si="14"/>
        <v/>
      </c>
      <c r="DP63" s="73" t="str">
        <f t="shared" si="15"/>
        <v/>
      </c>
      <c r="DQ63" s="61" t="str">
        <f t="shared" si="4"/>
        <v/>
      </c>
      <c r="DR63" s="74" t="str">
        <f t="shared" si="5"/>
        <v/>
      </c>
      <c r="DS63" s="564" t="str">
        <f>IFERROR(LOOKUP(B63,Pooling_Pool1!$C$14:$C$337,Pooling_Pool1!$B$14:$B$337),"")</f>
        <v/>
      </c>
      <c r="DT63" s="596"/>
      <c r="DU63" s="93" t="str">
        <f t="shared" si="6"/>
        <v/>
      </c>
      <c r="DV63" s="93" t="str">
        <f t="shared" si="16"/>
        <v/>
      </c>
      <c r="DW63" s="120" t="str">
        <f t="shared" si="17"/>
        <v/>
      </c>
    </row>
    <row r="64" spans="1:127" x14ac:dyDescent="0.2">
      <c r="A64" s="563">
        <v>62</v>
      </c>
      <c r="B64" s="59" t="str">
        <f>IF(C64="","",'Critical Info &amp; Checklist'!$G$11&amp;"_"&amp;TEXT('New Data Sheet'!A64,"000")&amp;IF(ISBLANK('Sample Information'!D72),"","_"&amp;'Sample Information'!D72)&amp;IF(ISBLANK('Sample Information'!E72),"","_"&amp;'Sample Information'!E72)&amp;"_"&amp;C64)</f>
        <v/>
      </c>
      <c r="C64" s="91" t="str">
        <f>IF(ISBLANK('Sample Information'!C72),"",'Sample Information'!C72)</f>
        <v/>
      </c>
      <c r="D64" s="60" t="str">
        <f>IF(ISBLANK('Sample Information'!F72),"",'Sample Information'!F72)</f>
        <v/>
      </c>
      <c r="E64" s="70" t="str">
        <f>IF(ISBLANK('Sample Information'!E72),"",'Sample Information'!E72)</f>
        <v>F08</v>
      </c>
      <c r="F64" s="60" t="str">
        <f>IF(ISBLANK('Sample Information'!T72),"Not provided",'Sample Information'!T72)</f>
        <v>Not provided</v>
      </c>
      <c r="V64" s="231" t="str">
        <f t="shared" si="7"/>
        <v/>
      </c>
      <c r="W6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4" s="224"/>
      <c r="AN64" s="79" t="str">
        <f t="shared" si="8"/>
        <v/>
      </c>
      <c r="AO64" s="79" t="str">
        <f t="shared" si="9"/>
        <v/>
      </c>
      <c r="AP64" s="79" t="str">
        <f t="shared" si="10"/>
        <v/>
      </c>
      <c r="BF64" s="231" t="str">
        <f t="shared" si="0"/>
        <v/>
      </c>
      <c r="BJ64" s="232" t="str">
        <f t="shared" si="1"/>
        <v/>
      </c>
      <c r="BK64" s="232" t="str">
        <f t="shared" si="11"/>
        <v/>
      </c>
      <c r="BL64" s="232" t="str">
        <f t="shared" si="12"/>
        <v/>
      </c>
      <c r="BU64" s="236" t="str">
        <f t="shared" si="2"/>
        <v/>
      </c>
      <c r="BV64" s="236" t="str">
        <f t="shared" si="13"/>
        <v/>
      </c>
      <c r="BW64" s="236" t="str">
        <f t="shared" si="3"/>
        <v/>
      </c>
      <c r="BX64" s="535"/>
      <c r="BY64" s="536"/>
      <c r="CP64" s="224"/>
      <c r="CQ64" s="79"/>
      <c r="CR64" s="79"/>
      <c r="CS64" s="225"/>
      <c r="DI64" s="132" t="str">
        <f t="shared" si="14"/>
        <v/>
      </c>
      <c r="DP64" s="73" t="str">
        <f t="shared" si="15"/>
        <v/>
      </c>
      <c r="DQ64" s="61" t="str">
        <f t="shared" si="4"/>
        <v/>
      </c>
      <c r="DR64" s="74" t="str">
        <f t="shared" si="5"/>
        <v/>
      </c>
      <c r="DS64" s="564" t="str">
        <f>IFERROR(LOOKUP(B64,Pooling_Pool1!$C$14:$C$337,Pooling_Pool1!$B$14:$B$337),"")</f>
        <v/>
      </c>
      <c r="DT64" s="596"/>
      <c r="DU64" s="93" t="str">
        <f t="shared" si="6"/>
        <v/>
      </c>
      <c r="DV64" s="93" t="str">
        <f t="shared" si="16"/>
        <v/>
      </c>
      <c r="DW64" s="120" t="str">
        <f t="shared" si="17"/>
        <v/>
      </c>
    </row>
    <row r="65" spans="1:127" x14ac:dyDescent="0.2">
      <c r="A65" s="563">
        <v>63</v>
      </c>
      <c r="B65" s="59" t="str">
        <f>IF(C65="","",'Critical Info &amp; Checklist'!$G$11&amp;"_"&amp;TEXT('New Data Sheet'!A65,"000")&amp;IF(ISBLANK('Sample Information'!D73),"","_"&amp;'Sample Information'!D73)&amp;IF(ISBLANK('Sample Information'!E73),"","_"&amp;'Sample Information'!E73)&amp;"_"&amp;C65)</f>
        <v/>
      </c>
      <c r="C65" s="91" t="str">
        <f>IF(ISBLANK('Sample Information'!C73),"",'Sample Information'!C73)</f>
        <v/>
      </c>
      <c r="D65" s="60" t="str">
        <f>IF(ISBLANK('Sample Information'!F73),"",'Sample Information'!F73)</f>
        <v/>
      </c>
      <c r="E65" s="70" t="str">
        <f>IF(ISBLANK('Sample Information'!E73),"",'Sample Information'!E73)</f>
        <v>G08</v>
      </c>
      <c r="F65" s="60" t="str">
        <f>IF(ISBLANK('Sample Information'!T73),"Not provided",'Sample Information'!T73)</f>
        <v>Not provided</v>
      </c>
      <c r="V65" s="231" t="str">
        <f t="shared" si="7"/>
        <v/>
      </c>
      <c r="W6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5" s="224"/>
      <c r="AN65" s="79" t="str">
        <f t="shared" si="8"/>
        <v/>
      </c>
      <c r="AO65" s="79" t="str">
        <f t="shared" si="9"/>
        <v/>
      </c>
      <c r="AP65" s="79" t="str">
        <f t="shared" si="10"/>
        <v/>
      </c>
      <c r="BF65" s="231" t="str">
        <f t="shared" si="0"/>
        <v/>
      </c>
      <c r="BJ65" s="232" t="str">
        <f t="shared" si="1"/>
        <v/>
      </c>
      <c r="BK65" s="232" t="str">
        <f t="shared" si="11"/>
        <v/>
      </c>
      <c r="BL65" s="232" t="str">
        <f t="shared" si="12"/>
        <v/>
      </c>
      <c r="BU65" s="236" t="str">
        <f t="shared" si="2"/>
        <v/>
      </c>
      <c r="BV65" s="236" t="str">
        <f t="shared" si="13"/>
        <v/>
      </c>
      <c r="BW65" s="236" t="str">
        <f t="shared" si="3"/>
        <v/>
      </c>
      <c r="BX65" s="535"/>
      <c r="BY65" s="536"/>
      <c r="CP65" s="224"/>
      <c r="CQ65" s="79"/>
      <c r="CR65" s="79"/>
      <c r="CS65" s="225"/>
      <c r="DI65" s="132" t="str">
        <f t="shared" si="14"/>
        <v/>
      </c>
      <c r="DP65" s="73" t="str">
        <f t="shared" si="15"/>
        <v/>
      </c>
      <c r="DQ65" s="61" t="str">
        <f t="shared" si="4"/>
        <v/>
      </c>
      <c r="DR65" s="74" t="str">
        <f t="shared" si="5"/>
        <v/>
      </c>
      <c r="DS65" s="564" t="str">
        <f>IFERROR(LOOKUP(B65,Pooling_Pool1!$C$14:$C$337,Pooling_Pool1!$B$14:$B$337),"")</f>
        <v/>
      </c>
      <c r="DT65" s="596"/>
      <c r="DU65" s="93" t="str">
        <f t="shared" si="6"/>
        <v/>
      </c>
      <c r="DV65" s="93" t="str">
        <f t="shared" si="16"/>
        <v/>
      </c>
      <c r="DW65" s="120" t="str">
        <f t="shared" si="17"/>
        <v/>
      </c>
    </row>
    <row r="66" spans="1:127" x14ac:dyDescent="0.2">
      <c r="A66" s="563">
        <v>64</v>
      </c>
      <c r="B66" s="59" t="str">
        <f>IF(C66="","",'Critical Info &amp; Checklist'!$G$11&amp;"_"&amp;TEXT('New Data Sheet'!A66,"000")&amp;IF(ISBLANK('Sample Information'!D74),"","_"&amp;'Sample Information'!D74)&amp;IF(ISBLANK('Sample Information'!E74),"","_"&amp;'Sample Information'!E74)&amp;"_"&amp;C66)</f>
        <v/>
      </c>
      <c r="C66" s="91" t="str">
        <f>IF(ISBLANK('Sample Information'!C74),"",'Sample Information'!C74)</f>
        <v/>
      </c>
      <c r="D66" s="60" t="str">
        <f>IF(ISBLANK('Sample Information'!F74),"",'Sample Information'!F74)</f>
        <v/>
      </c>
      <c r="E66" s="70" t="str">
        <f>IF(ISBLANK('Sample Information'!E74),"",'Sample Information'!E74)</f>
        <v>H08</v>
      </c>
      <c r="F66" s="60" t="str">
        <f>IF(ISBLANK('Sample Information'!T74),"Not provided",'Sample Information'!T74)</f>
        <v>Not provided</v>
      </c>
      <c r="V66" s="231" t="str">
        <f t="shared" si="7"/>
        <v/>
      </c>
      <c r="W6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6" s="224"/>
      <c r="AN66" s="79" t="str">
        <f t="shared" si="8"/>
        <v/>
      </c>
      <c r="AO66" s="79" t="str">
        <f t="shared" si="9"/>
        <v/>
      </c>
      <c r="AP66" s="79" t="str">
        <f t="shared" si="10"/>
        <v/>
      </c>
      <c r="BF66" s="231" t="str">
        <f t="shared" si="0"/>
        <v/>
      </c>
      <c r="BJ66" s="232" t="str">
        <f t="shared" si="1"/>
        <v/>
      </c>
      <c r="BK66" s="232" t="str">
        <f t="shared" si="11"/>
        <v/>
      </c>
      <c r="BL66" s="232" t="str">
        <f t="shared" si="12"/>
        <v/>
      </c>
      <c r="BU66" s="236" t="str">
        <f t="shared" si="2"/>
        <v/>
      </c>
      <c r="BV66" s="236" t="str">
        <f t="shared" si="13"/>
        <v/>
      </c>
      <c r="BW66" s="236" t="str">
        <f t="shared" si="3"/>
        <v/>
      </c>
      <c r="BX66" s="535"/>
      <c r="BY66" s="536"/>
      <c r="CP66" s="224"/>
      <c r="CQ66" s="79"/>
      <c r="CR66" s="79"/>
      <c r="CS66" s="225"/>
      <c r="DI66" s="132" t="str">
        <f t="shared" si="14"/>
        <v/>
      </c>
      <c r="DP66" s="73" t="str">
        <f t="shared" si="15"/>
        <v/>
      </c>
      <c r="DQ66" s="61" t="str">
        <f t="shared" si="4"/>
        <v/>
      </c>
      <c r="DR66" s="74" t="str">
        <f t="shared" si="5"/>
        <v/>
      </c>
      <c r="DS66" s="564" t="str">
        <f>IFERROR(LOOKUP(B66,Pooling_Pool1!$C$14:$C$337,Pooling_Pool1!$B$14:$B$337),"")</f>
        <v/>
      </c>
      <c r="DT66" s="596"/>
      <c r="DU66" s="93" t="str">
        <f t="shared" si="6"/>
        <v/>
      </c>
      <c r="DV66" s="93" t="str">
        <f t="shared" si="16"/>
        <v/>
      </c>
      <c r="DW66" s="120" t="str">
        <f t="shared" si="17"/>
        <v/>
      </c>
    </row>
    <row r="67" spans="1:127" x14ac:dyDescent="0.2">
      <c r="A67" s="563">
        <v>65</v>
      </c>
      <c r="B67" s="59" t="str">
        <f>IF(C67="","",'Critical Info &amp; Checklist'!$G$11&amp;"_"&amp;TEXT('New Data Sheet'!A67,"000")&amp;IF(ISBLANK('Sample Information'!D75),"","_"&amp;'Sample Information'!D75)&amp;IF(ISBLANK('Sample Information'!E75),"","_"&amp;'Sample Information'!E75)&amp;"_"&amp;C67)</f>
        <v/>
      </c>
      <c r="C67" s="91" t="str">
        <f>IF(ISBLANK('Sample Information'!C75),"",'Sample Information'!C75)</f>
        <v/>
      </c>
      <c r="D67" s="60" t="str">
        <f>IF(ISBLANK('Sample Information'!F75),"",'Sample Information'!F75)</f>
        <v/>
      </c>
      <c r="E67" s="70" t="str">
        <f>IF(ISBLANK('Sample Information'!E75),"",'Sample Information'!E75)</f>
        <v>A09</v>
      </c>
      <c r="F67" s="60" t="str">
        <f>IF(ISBLANK('Sample Information'!T75),"Not provided",'Sample Information'!T75)</f>
        <v>Not provided</v>
      </c>
      <c r="V67" s="231" t="str">
        <f t="shared" si="7"/>
        <v/>
      </c>
      <c r="W6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7" s="224"/>
      <c r="AN67" s="79" t="str">
        <f t="shared" si="8"/>
        <v/>
      </c>
      <c r="AO67" s="79" t="str">
        <f t="shared" si="9"/>
        <v/>
      </c>
      <c r="AP67" s="79" t="str">
        <f t="shared" si="10"/>
        <v/>
      </c>
      <c r="BF67" s="231" t="str">
        <f t="shared" ref="BF67:BF130" si="18">IF(AND(AL67&gt;0,NOT(ISBLANK(BE67))),AL67/IF(ISNUMBER(SEARCH("Tape",BE67)),5,IF(ISNUMBER(SEARCH("Bio",BE67)),1)),"")</f>
        <v/>
      </c>
      <c r="BJ67" s="232" t="str">
        <f t="shared" ref="BJ67:BJ130" si="19">IF(K67&gt;0,IF(AB67&gt;0,AB67,K67)-IF(BG67&gt;0,1)-AI67*AJ67,"")</f>
        <v/>
      </c>
      <c r="BK67" s="232" t="str">
        <f t="shared" si="11"/>
        <v/>
      </c>
      <c r="BL67" s="232" t="str">
        <f t="shared" si="12"/>
        <v/>
      </c>
      <c r="BU67" s="236" t="str">
        <f t="shared" ref="BU67:BU130" si="20">IFERROR(BS67/((AH67/BR67)*AL67),"")</f>
        <v/>
      </c>
      <c r="BV67" s="236" t="str">
        <f t="shared" ref="BV67:BV130" si="21">IF(BT67&gt;0,BT67-BU67,"")</f>
        <v/>
      </c>
      <c r="BW67" s="236" t="str">
        <f t="shared" ref="BW67:BW130" si="22">IF(BU67="","",IF(BU67&gt;(BJ67/2),"using &gt;1/2","ok"))</f>
        <v/>
      </c>
      <c r="BX67" s="535"/>
      <c r="BY67" s="536"/>
      <c r="CP67" s="224"/>
      <c r="CQ67" s="79"/>
      <c r="CR67" s="79"/>
      <c r="CS67" s="225"/>
      <c r="DI67" s="132" t="str">
        <f t="shared" si="14"/>
        <v/>
      </c>
      <c r="DP67" s="73" t="str">
        <f t="shared" si="15"/>
        <v/>
      </c>
      <c r="DQ67" s="61" t="str">
        <f t="shared" ref="DQ67:DQ130" si="23">IF(CO67&gt;0,CO67*CE67,"")</f>
        <v/>
      </c>
      <c r="DR67" s="74" t="str">
        <f t="shared" ref="DR67:DR130" si="24">IFERROR((DP67/(660*DL67))*10^6,"")</f>
        <v/>
      </c>
      <c r="DS67" s="564" t="str">
        <f>IFERROR(LOOKUP(B67,Pooling_Pool1!$C$14:$C$337,Pooling_Pool1!$B$14:$B$337),"")</f>
        <v/>
      </c>
      <c r="DT67" s="596"/>
      <c r="DU67" s="93" t="str">
        <f t="shared" ref="DU67:DU130" si="25">IFERROR(F67*10^6,"")</f>
        <v/>
      </c>
      <c r="DV67" s="93" t="str">
        <f t="shared" si="16"/>
        <v/>
      </c>
      <c r="DW67" s="120" t="str">
        <f t="shared" si="17"/>
        <v/>
      </c>
    </row>
    <row r="68" spans="1:127" x14ac:dyDescent="0.2">
      <c r="A68" s="563">
        <v>66</v>
      </c>
      <c r="B68" s="59" t="str">
        <f>IF(C68="","",'Critical Info &amp; Checklist'!$G$11&amp;"_"&amp;TEXT('New Data Sheet'!A68,"000")&amp;IF(ISBLANK('Sample Information'!D76),"","_"&amp;'Sample Information'!D76)&amp;IF(ISBLANK('Sample Information'!E76),"","_"&amp;'Sample Information'!E76)&amp;"_"&amp;C68)</f>
        <v/>
      </c>
      <c r="C68" s="91" t="str">
        <f>IF(ISBLANK('Sample Information'!C76),"",'Sample Information'!C76)</f>
        <v/>
      </c>
      <c r="D68" s="60" t="str">
        <f>IF(ISBLANK('Sample Information'!F76),"",'Sample Information'!F76)</f>
        <v/>
      </c>
      <c r="E68" s="70" t="str">
        <f>IF(ISBLANK('Sample Information'!E76),"",'Sample Information'!E76)</f>
        <v>B09</v>
      </c>
      <c r="F68" s="60" t="str">
        <f>IF(ISBLANK('Sample Information'!T76),"Not provided",'Sample Information'!T76)</f>
        <v>Not provided</v>
      </c>
      <c r="V68" s="231" t="str">
        <f t="shared" ref="V68:V131" si="26">IF(U68*K68&gt;0,U68*K68,"")</f>
        <v/>
      </c>
      <c r="W6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8" s="224"/>
      <c r="AN68" s="79" t="str">
        <f t="shared" ref="AN68:AN110" si="27">IF(ISBLANK(AL68), "",AL68-AM68)</f>
        <v/>
      </c>
      <c r="AO68" s="79" t="str">
        <f t="shared" ref="AO68:AO110" si="28">IFERROR((AM68+AN68)/AM68,"")</f>
        <v/>
      </c>
      <c r="AP68" s="79" t="str">
        <f t="shared" ref="AP68:AP110" si="29">IF(AO68="","",AL68/AO68)</f>
        <v/>
      </c>
      <c r="BF68" s="231" t="str">
        <f t="shared" si="18"/>
        <v/>
      </c>
      <c r="BJ68" s="232" t="str">
        <f t="shared" si="19"/>
        <v/>
      </c>
      <c r="BK68" s="232" t="str">
        <f t="shared" ref="BK68:BK131" si="30">IF(AL68&gt;0,AL68,"")</f>
        <v/>
      </c>
      <c r="BL68" s="232" t="str">
        <f t="shared" ref="BL68:BL131" si="31">IFERROR(BJ68*BK68,"")</f>
        <v/>
      </c>
      <c r="BU68" s="236" t="str">
        <f t="shared" si="20"/>
        <v/>
      </c>
      <c r="BV68" s="236" t="str">
        <f t="shared" si="21"/>
        <v/>
      </c>
      <c r="BW68" s="236" t="str">
        <f t="shared" si="22"/>
        <v/>
      </c>
      <c r="BX68" s="535"/>
      <c r="BY68" s="536"/>
      <c r="CP68" s="224"/>
      <c r="CQ68" s="79"/>
      <c r="CR68" s="79"/>
      <c r="CS68" s="225"/>
      <c r="DI68" s="132" t="str">
        <f t="shared" ref="DI68:DI131" si="32">IF(ISBLANK(CY68),"",CY68)</f>
        <v/>
      </c>
      <c r="DP68" s="73" t="str">
        <f t="shared" ref="DP68:DP131" si="33">IF(DC68&gt;0,DC68*(DO68/100),"")</f>
        <v/>
      </c>
      <c r="DQ68" s="61" t="str">
        <f t="shared" si="23"/>
        <v/>
      </c>
      <c r="DR68" s="74" t="str">
        <f t="shared" si="24"/>
        <v/>
      </c>
      <c r="DS68" s="564" t="str">
        <f>IFERROR(LOOKUP(B68,Pooling_Pool1!$C$14:$C$337,Pooling_Pool1!$B$14:$B$337),"")</f>
        <v/>
      </c>
      <c r="DT68" s="596"/>
      <c r="DU68" s="93" t="str">
        <f t="shared" si="25"/>
        <v/>
      </c>
      <c r="DV68" s="93" t="str">
        <f t="shared" ref="DV68:DV131" si="34">IFERROR(DT68-DU68,"")</f>
        <v/>
      </c>
      <c r="DW68" s="120" t="str">
        <f t="shared" ref="DW68:DW131" si="35">IFERROR(DT68/DS68,"")</f>
        <v/>
      </c>
    </row>
    <row r="69" spans="1:127" x14ac:dyDescent="0.2">
      <c r="A69" s="563">
        <v>67</v>
      </c>
      <c r="B69" s="59" t="str">
        <f>IF(C69="","",'Critical Info &amp; Checklist'!$G$11&amp;"_"&amp;TEXT('New Data Sheet'!A69,"000")&amp;IF(ISBLANK('Sample Information'!D77),"","_"&amp;'Sample Information'!D77)&amp;IF(ISBLANK('Sample Information'!E77),"","_"&amp;'Sample Information'!E77)&amp;"_"&amp;C69)</f>
        <v/>
      </c>
      <c r="C69" s="91" t="str">
        <f>IF(ISBLANK('Sample Information'!C77),"",'Sample Information'!C77)</f>
        <v/>
      </c>
      <c r="D69" s="60" t="str">
        <f>IF(ISBLANK('Sample Information'!F77),"",'Sample Information'!F77)</f>
        <v/>
      </c>
      <c r="E69" s="70" t="str">
        <f>IF(ISBLANK('Sample Information'!E77),"",'Sample Information'!E77)</f>
        <v>C09</v>
      </c>
      <c r="F69" s="60" t="str">
        <f>IF(ISBLANK('Sample Information'!T77),"Not provided",'Sample Information'!T77)</f>
        <v>Not provided</v>
      </c>
      <c r="V69" s="231" t="str">
        <f t="shared" si="26"/>
        <v/>
      </c>
      <c r="W6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69" s="224"/>
      <c r="AN69" s="79" t="str">
        <f t="shared" si="27"/>
        <v/>
      </c>
      <c r="AO69" s="79" t="str">
        <f t="shared" si="28"/>
        <v/>
      </c>
      <c r="AP69" s="79" t="str">
        <f t="shared" si="29"/>
        <v/>
      </c>
      <c r="BF69" s="231" t="str">
        <f t="shared" si="18"/>
        <v/>
      </c>
      <c r="BJ69" s="232" t="str">
        <f t="shared" si="19"/>
        <v/>
      </c>
      <c r="BK69" s="232" t="str">
        <f t="shared" si="30"/>
        <v/>
      </c>
      <c r="BL69" s="232" t="str">
        <f t="shared" si="31"/>
        <v/>
      </c>
      <c r="BU69" s="236" t="str">
        <f t="shared" si="20"/>
        <v/>
      </c>
      <c r="BV69" s="236" t="str">
        <f t="shared" si="21"/>
        <v/>
      </c>
      <c r="BW69" s="236" t="str">
        <f t="shared" si="22"/>
        <v/>
      </c>
      <c r="BX69" s="535"/>
      <c r="BY69" s="536"/>
      <c r="CP69" s="224"/>
      <c r="CQ69" s="79"/>
      <c r="CR69" s="79"/>
      <c r="CS69" s="225"/>
      <c r="DI69" s="132" t="str">
        <f t="shared" si="32"/>
        <v/>
      </c>
      <c r="DP69" s="73" t="str">
        <f t="shared" si="33"/>
        <v/>
      </c>
      <c r="DQ69" s="61" t="str">
        <f t="shared" si="23"/>
        <v/>
      </c>
      <c r="DR69" s="74" t="str">
        <f t="shared" si="24"/>
        <v/>
      </c>
      <c r="DS69" s="564" t="str">
        <f>IFERROR(LOOKUP(B69,Pooling_Pool1!$C$14:$C$337,Pooling_Pool1!$B$14:$B$337),"")</f>
        <v/>
      </c>
      <c r="DT69" s="596"/>
      <c r="DU69" s="93" t="str">
        <f t="shared" si="25"/>
        <v/>
      </c>
      <c r="DV69" s="93" t="str">
        <f t="shared" si="34"/>
        <v/>
      </c>
      <c r="DW69" s="120" t="str">
        <f t="shared" si="35"/>
        <v/>
      </c>
    </row>
    <row r="70" spans="1:127" x14ac:dyDescent="0.2">
      <c r="A70" s="563">
        <v>68</v>
      </c>
      <c r="B70" s="59" t="str">
        <f>IF(C70="","",'Critical Info &amp; Checklist'!$G$11&amp;"_"&amp;TEXT('New Data Sheet'!A70,"000")&amp;IF(ISBLANK('Sample Information'!D78),"","_"&amp;'Sample Information'!D78)&amp;IF(ISBLANK('Sample Information'!E78),"","_"&amp;'Sample Information'!E78)&amp;"_"&amp;C70)</f>
        <v/>
      </c>
      <c r="C70" s="91" t="str">
        <f>IF(ISBLANK('Sample Information'!C78),"",'Sample Information'!C78)</f>
        <v/>
      </c>
      <c r="D70" s="60" t="str">
        <f>IF(ISBLANK('Sample Information'!F78),"",'Sample Information'!F78)</f>
        <v/>
      </c>
      <c r="E70" s="70" t="str">
        <f>IF(ISBLANK('Sample Information'!E78),"",'Sample Information'!E78)</f>
        <v>D09</v>
      </c>
      <c r="F70" s="60" t="str">
        <f>IF(ISBLANK('Sample Information'!T78),"Not provided",'Sample Information'!T78)</f>
        <v>Not provided</v>
      </c>
      <c r="V70" s="231" t="str">
        <f t="shared" si="26"/>
        <v/>
      </c>
      <c r="W7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0" s="224"/>
      <c r="AN70" s="79" t="str">
        <f t="shared" si="27"/>
        <v/>
      </c>
      <c r="AO70" s="79" t="str">
        <f t="shared" si="28"/>
        <v/>
      </c>
      <c r="AP70" s="79" t="str">
        <f t="shared" si="29"/>
        <v/>
      </c>
      <c r="BF70" s="231" t="str">
        <f t="shared" si="18"/>
        <v/>
      </c>
      <c r="BJ70" s="232" t="str">
        <f t="shared" si="19"/>
        <v/>
      </c>
      <c r="BK70" s="232" t="str">
        <f t="shared" si="30"/>
        <v/>
      </c>
      <c r="BL70" s="232" t="str">
        <f t="shared" si="31"/>
        <v/>
      </c>
      <c r="BU70" s="236" t="str">
        <f t="shared" si="20"/>
        <v/>
      </c>
      <c r="BV70" s="236" t="str">
        <f t="shared" si="21"/>
        <v/>
      </c>
      <c r="BW70" s="236" t="str">
        <f t="shared" si="22"/>
        <v/>
      </c>
      <c r="BX70" s="535"/>
      <c r="BY70" s="536"/>
      <c r="CP70" s="224"/>
      <c r="CQ70" s="79"/>
      <c r="CR70" s="79"/>
      <c r="CS70" s="225"/>
      <c r="DI70" s="132" t="str">
        <f t="shared" si="32"/>
        <v/>
      </c>
      <c r="DP70" s="73" t="str">
        <f t="shared" si="33"/>
        <v/>
      </c>
      <c r="DQ70" s="61" t="str">
        <f t="shared" si="23"/>
        <v/>
      </c>
      <c r="DR70" s="74" t="str">
        <f t="shared" si="24"/>
        <v/>
      </c>
      <c r="DS70" s="564" t="str">
        <f>IFERROR(LOOKUP(B70,Pooling_Pool1!$C$14:$C$337,Pooling_Pool1!$B$14:$B$337),"")</f>
        <v/>
      </c>
      <c r="DT70" s="596"/>
      <c r="DU70" s="93" t="str">
        <f t="shared" si="25"/>
        <v/>
      </c>
      <c r="DV70" s="93" t="str">
        <f t="shared" si="34"/>
        <v/>
      </c>
      <c r="DW70" s="120" t="str">
        <f t="shared" si="35"/>
        <v/>
      </c>
    </row>
    <row r="71" spans="1:127" x14ac:dyDescent="0.2">
      <c r="A71" s="563">
        <v>69</v>
      </c>
      <c r="B71" s="59" t="str">
        <f>IF(C71="","",'Critical Info &amp; Checklist'!$G$11&amp;"_"&amp;TEXT('New Data Sheet'!A71,"000")&amp;IF(ISBLANK('Sample Information'!D79),"","_"&amp;'Sample Information'!D79)&amp;IF(ISBLANK('Sample Information'!E79),"","_"&amp;'Sample Information'!E79)&amp;"_"&amp;C71)</f>
        <v/>
      </c>
      <c r="C71" s="91" t="str">
        <f>IF(ISBLANK('Sample Information'!C79),"",'Sample Information'!C79)</f>
        <v/>
      </c>
      <c r="D71" s="60" t="str">
        <f>IF(ISBLANK('Sample Information'!F79),"",'Sample Information'!F79)</f>
        <v/>
      </c>
      <c r="E71" s="70" t="str">
        <f>IF(ISBLANK('Sample Information'!E79),"",'Sample Information'!E79)</f>
        <v>E09</v>
      </c>
      <c r="F71" s="60" t="str">
        <f>IF(ISBLANK('Sample Information'!T79),"Not provided",'Sample Information'!T79)</f>
        <v>Not provided</v>
      </c>
      <c r="V71" s="231" t="str">
        <f t="shared" si="26"/>
        <v/>
      </c>
      <c r="W7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1" s="224"/>
      <c r="AN71" s="79" t="str">
        <f t="shared" si="27"/>
        <v/>
      </c>
      <c r="AO71" s="79" t="str">
        <f t="shared" si="28"/>
        <v/>
      </c>
      <c r="AP71" s="79" t="str">
        <f t="shared" si="29"/>
        <v/>
      </c>
      <c r="BF71" s="231" t="str">
        <f t="shared" si="18"/>
        <v/>
      </c>
      <c r="BJ71" s="232" t="str">
        <f t="shared" si="19"/>
        <v/>
      </c>
      <c r="BK71" s="232" t="str">
        <f t="shared" si="30"/>
        <v/>
      </c>
      <c r="BL71" s="232" t="str">
        <f t="shared" si="31"/>
        <v/>
      </c>
      <c r="BU71" s="236" t="str">
        <f t="shared" si="20"/>
        <v/>
      </c>
      <c r="BV71" s="236" t="str">
        <f t="shared" si="21"/>
        <v/>
      </c>
      <c r="BW71" s="236" t="str">
        <f t="shared" si="22"/>
        <v/>
      </c>
      <c r="BX71" s="535"/>
      <c r="BY71" s="536"/>
      <c r="CP71" s="224"/>
      <c r="CQ71" s="79"/>
      <c r="CR71" s="79"/>
      <c r="CS71" s="225"/>
      <c r="DI71" s="132" t="str">
        <f t="shared" si="32"/>
        <v/>
      </c>
      <c r="DP71" s="73" t="str">
        <f t="shared" si="33"/>
        <v/>
      </c>
      <c r="DQ71" s="61" t="str">
        <f t="shared" si="23"/>
        <v/>
      </c>
      <c r="DR71" s="74" t="str">
        <f t="shared" si="24"/>
        <v/>
      </c>
      <c r="DS71" s="564" t="str">
        <f>IFERROR(LOOKUP(B71,Pooling_Pool1!$C$14:$C$337,Pooling_Pool1!$B$14:$B$337),"")</f>
        <v/>
      </c>
      <c r="DT71" s="596"/>
      <c r="DU71" s="93" t="str">
        <f t="shared" si="25"/>
        <v/>
      </c>
      <c r="DV71" s="93" t="str">
        <f t="shared" si="34"/>
        <v/>
      </c>
      <c r="DW71" s="120" t="str">
        <f t="shared" si="35"/>
        <v/>
      </c>
    </row>
    <row r="72" spans="1:127" x14ac:dyDescent="0.2">
      <c r="A72" s="563">
        <v>70</v>
      </c>
      <c r="B72" s="59" t="str">
        <f>IF(C72="","",'Critical Info &amp; Checklist'!$G$11&amp;"_"&amp;TEXT('New Data Sheet'!A72,"000")&amp;IF(ISBLANK('Sample Information'!D80),"","_"&amp;'Sample Information'!D80)&amp;IF(ISBLANK('Sample Information'!E80),"","_"&amp;'Sample Information'!E80)&amp;"_"&amp;C72)</f>
        <v/>
      </c>
      <c r="C72" s="91" t="str">
        <f>IF(ISBLANK('Sample Information'!C80),"",'Sample Information'!C80)</f>
        <v/>
      </c>
      <c r="D72" s="60" t="str">
        <f>IF(ISBLANK('Sample Information'!F80),"",'Sample Information'!F80)</f>
        <v/>
      </c>
      <c r="E72" s="70" t="str">
        <f>IF(ISBLANK('Sample Information'!E80),"",'Sample Information'!E80)</f>
        <v>F09</v>
      </c>
      <c r="F72" s="60" t="str">
        <f>IF(ISBLANK('Sample Information'!T80),"Not provided",'Sample Information'!T80)</f>
        <v>Not provided</v>
      </c>
      <c r="V72" s="231" t="str">
        <f t="shared" si="26"/>
        <v/>
      </c>
      <c r="W7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2" s="224"/>
      <c r="AN72" s="79" t="str">
        <f t="shared" si="27"/>
        <v/>
      </c>
      <c r="AO72" s="79" t="str">
        <f t="shared" si="28"/>
        <v/>
      </c>
      <c r="AP72" s="79" t="str">
        <f t="shared" si="29"/>
        <v/>
      </c>
      <c r="BF72" s="231" t="str">
        <f t="shared" si="18"/>
        <v/>
      </c>
      <c r="BJ72" s="232" t="str">
        <f t="shared" si="19"/>
        <v/>
      </c>
      <c r="BK72" s="232" t="str">
        <f t="shared" si="30"/>
        <v/>
      </c>
      <c r="BL72" s="232" t="str">
        <f t="shared" si="31"/>
        <v/>
      </c>
      <c r="BU72" s="236" t="str">
        <f t="shared" si="20"/>
        <v/>
      </c>
      <c r="BV72" s="236" t="str">
        <f t="shared" si="21"/>
        <v/>
      </c>
      <c r="BW72" s="236" t="str">
        <f t="shared" si="22"/>
        <v/>
      </c>
      <c r="BX72" s="535"/>
      <c r="BY72" s="536"/>
      <c r="CP72" s="224"/>
      <c r="CQ72" s="79"/>
      <c r="CR72" s="79"/>
      <c r="CS72" s="225"/>
      <c r="DI72" s="132" t="str">
        <f t="shared" si="32"/>
        <v/>
      </c>
      <c r="DP72" s="73" t="str">
        <f t="shared" si="33"/>
        <v/>
      </c>
      <c r="DQ72" s="61" t="str">
        <f t="shared" si="23"/>
        <v/>
      </c>
      <c r="DR72" s="74" t="str">
        <f t="shared" si="24"/>
        <v/>
      </c>
      <c r="DS72" s="564" t="str">
        <f>IFERROR(LOOKUP(B72,Pooling_Pool1!$C$14:$C$337,Pooling_Pool1!$B$14:$B$337),"")</f>
        <v/>
      </c>
      <c r="DT72" s="596"/>
      <c r="DU72" s="93" t="str">
        <f t="shared" si="25"/>
        <v/>
      </c>
      <c r="DV72" s="93" t="str">
        <f t="shared" si="34"/>
        <v/>
      </c>
      <c r="DW72" s="120" t="str">
        <f t="shared" si="35"/>
        <v/>
      </c>
    </row>
    <row r="73" spans="1:127" x14ac:dyDescent="0.2">
      <c r="A73" s="563">
        <v>71</v>
      </c>
      <c r="B73" s="59" t="str">
        <f>IF(C73="","",'Critical Info &amp; Checklist'!$G$11&amp;"_"&amp;TEXT('New Data Sheet'!A73,"000")&amp;IF(ISBLANK('Sample Information'!D81),"","_"&amp;'Sample Information'!D81)&amp;IF(ISBLANK('Sample Information'!E81),"","_"&amp;'Sample Information'!E81)&amp;"_"&amp;C73)</f>
        <v/>
      </c>
      <c r="C73" s="91" t="str">
        <f>IF(ISBLANK('Sample Information'!C81),"",'Sample Information'!C81)</f>
        <v/>
      </c>
      <c r="D73" s="60" t="str">
        <f>IF(ISBLANK('Sample Information'!F81),"",'Sample Information'!F81)</f>
        <v/>
      </c>
      <c r="E73" s="70" t="str">
        <f>IF(ISBLANK('Sample Information'!E81),"",'Sample Information'!E81)</f>
        <v>G09</v>
      </c>
      <c r="F73" s="60" t="str">
        <f>IF(ISBLANK('Sample Information'!T81),"Not provided",'Sample Information'!T81)</f>
        <v>Not provided</v>
      </c>
      <c r="V73" s="231" t="str">
        <f t="shared" si="26"/>
        <v/>
      </c>
      <c r="W7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3" s="224"/>
      <c r="AN73" s="79" t="str">
        <f t="shared" si="27"/>
        <v/>
      </c>
      <c r="AO73" s="79" t="str">
        <f t="shared" si="28"/>
        <v/>
      </c>
      <c r="AP73" s="79" t="str">
        <f t="shared" si="29"/>
        <v/>
      </c>
      <c r="BF73" s="231" t="str">
        <f t="shared" si="18"/>
        <v/>
      </c>
      <c r="BJ73" s="232" t="str">
        <f t="shared" si="19"/>
        <v/>
      </c>
      <c r="BK73" s="232" t="str">
        <f t="shared" si="30"/>
        <v/>
      </c>
      <c r="BL73" s="232" t="str">
        <f t="shared" si="31"/>
        <v/>
      </c>
      <c r="BU73" s="236" t="str">
        <f t="shared" si="20"/>
        <v/>
      </c>
      <c r="BV73" s="236" t="str">
        <f t="shared" si="21"/>
        <v/>
      </c>
      <c r="BW73" s="236" t="str">
        <f t="shared" si="22"/>
        <v/>
      </c>
      <c r="BX73" s="535"/>
      <c r="BY73" s="536"/>
      <c r="CP73" s="224"/>
      <c r="CQ73" s="79"/>
      <c r="CR73" s="79"/>
      <c r="CS73" s="225"/>
      <c r="DI73" s="132" t="str">
        <f t="shared" si="32"/>
        <v/>
      </c>
      <c r="DP73" s="73" t="str">
        <f t="shared" si="33"/>
        <v/>
      </c>
      <c r="DQ73" s="61" t="str">
        <f t="shared" si="23"/>
        <v/>
      </c>
      <c r="DR73" s="74" t="str">
        <f t="shared" si="24"/>
        <v/>
      </c>
      <c r="DS73" s="564" t="str">
        <f>IFERROR(LOOKUP(B73,Pooling_Pool1!$C$14:$C$337,Pooling_Pool1!$B$14:$B$337),"")</f>
        <v/>
      </c>
      <c r="DT73" s="596"/>
      <c r="DU73" s="93" t="str">
        <f t="shared" si="25"/>
        <v/>
      </c>
      <c r="DV73" s="93" t="str">
        <f t="shared" si="34"/>
        <v/>
      </c>
      <c r="DW73" s="120" t="str">
        <f t="shared" si="35"/>
        <v/>
      </c>
    </row>
    <row r="74" spans="1:127" x14ac:dyDescent="0.2">
      <c r="A74" s="563">
        <v>72</v>
      </c>
      <c r="B74" s="59" t="str">
        <f>IF(C74="","",'Critical Info &amp; Checklist'!$G$11&amp;"_"&amp;TEXT('New Data Sheet'!A74,"000")&amp;IF(ISBLANK('Sample Information'!D82),"","_"&amp;'Sample Information'!D82)&amp;IF(ISBLANK('Sample Information'!E82),"","_"&amp;'Sample Information'!E82)&amp;"_"&amp;C74)</f>
        <v/>
      </c>
      <c r="C74" s="91" t="str">
        <f>IF(ISBLANK('Sample Information'!C82),"",'Sample Information'!C82)</f>
        <v/>
      </c>
      <c r="D74" s="60" t="str">
        <f>IF(ISBLANK('Sample Information'!F82),"",'Sample Information'!F82)</f>
        <v/>
      </c>
      <c r="E74" s="70" t="str">
        <f>IF(ISBLANK('Sample Information'!E82),"",'Sample Information'!E82)</f>
        <v>H09</v>
      </c>
      <c r="F74" s="60" t="str">
        <f>IF(ISBLANK('Sample Information'!T82),"Not provided",'Sample Information'!T82)</f>
        <v>Not provided</v>
      </c>
      <c r="V74" s="231" t="str">
        <f t="shared" si="26"/>
        <v/>
      </c>
      <c r="W7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4" s="224"/>
      <c r="AN74" s="79" t="str">
        <f t="shared" si="27"/>
        <v/>
      </c>
      <c r="AO74" s="79" t="str">
        <f t="shared" si="28"/>
        <v/>
      </c>
      <c r="AP74" s="79" t="str">
        <f t="shared" si="29"/>
        <v/>
      </c>
      <c r="BF74" s="231" t="str">
        <f t="shared" si="18"/>
        <v/>
      </c>
      <c r="BJ74" s="232" t="str">
        <f t="shared" si="19"/>
        <v/>
      </c>
      <c r="BK74" s="232" t="str">
        <f t="shared" si="30"/>
        <v/>
      </c>
      <c r="BL74" s="232" t="str">
        <f t="shared" si="31"/>
        <v/>
      </c>
      <c r="BU74" s="236" t="str">
        <f t="shared" si="20"/>
        <v/>
      </c>
      <c r="BV74" s="236" t="str">
        <f t="shared" si="21"/>
        <v/>
      </c>
      <c r="BW74" s="236" t="str">
        <f t="shared" si="22"/>
        <v/>
      </c>
      <c r="BX74" s="535"/>
      <c r="BY74" s="536"/>
      <c r="CP74" s="224"/>
      <c r="CQ74" s="79"/>
      <c r="CR74" s="79"/>
      <c r="CS74" s="225"/>
      <c r="DI74" s="132" t="str">
        <f t="shared" si="32"/>
        <v/>
      </c>
      <c r="DP74" s="73" t="str">
        <f t="shared" si="33"/>
        <v/>
      </c>
      <c r="DQ74" s="61" t="str">
        <f t="shared" si="23"/>
        <v/>
      </c>
      <c r="DR74" s="74" t="str">
        <f t="shared" si="24"/>
        <v/>
      </c>
      <c r="DS74" s="564" t="str">
        <f>IFERROR(LOOKUP(B74,Pooling_Pool1!$C$14:$C$337,Pooling_Pool1!$B$14:$B$337),"")</f>
        <v/>
      </c>
      <c r="DT74" s="596"/>
      <c r="DU74" s="93" t="str">
        <f t="shared" si="25"/>
        <v/>
      </c>
      <c r="DV74" s="93" t="str">
        <f t="shared" si="34"/>
        <v/>
      </c>
      <c r="DW74" s="120" t="str">
        <f t="shared" si="35"/>
        <v/>
      </c>
    </row>
    <row r="75" spans="1:127" x14ac:dyDescent="0.2">
      <c r="A75" s="563">
        <v>73</v>
      </c>
      <c r="B75" s="59" t="str">
        <f>IF(C75="","",'Critical Info &amp; Checklist'!$G$11&amp;"_"&amp;TEXT('New Data Sheet'!A75,"000")&amp;IF(ISBLANK('Sample Information'!D83),"","_"&amp;'Sample Information'!D83)&amp;IF(ISBLANK('Sample Information'!E83),"","_"&amp;'Sample Information'!E83)&amp;"_"&amp;C75)</f>
        <v/>
      </c>
      <c r="C75" s="91" t="str">
        <f>IF(ISBLANK('Sample Information'!C83),"",'Sample Information'!C83)</f>
        <v/>
      </c>
      <c r="D75" s="60" t="str">
        <f>IF(ISBLANK('Sample Information'!F83),"",'Sample Information'!F83)</f>
        <v/>
      </c>
      <c r="E75" s="70" t="str">
        <f>IF(ISBLANK('Sample Information'!E83),"",'Sample Information'!E83)</f>
        <v>A10</v>
      </c>
      <c r="F75" s="60" t="str">
        <f>IF(ISBLANK('Sample Information'!T83),"Not provided",'Sample Information'!T83)</f>
        <v>Not provided</v>
      </c>
      <c r="V75" s="231" t="str">
        <f t="shared" si="26"/>
        <v/>
      </c>
      <c r="W7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5" s="224"/>
      <c r="AN75" s="79" t="str">
        <f t="shared" si="27"/>
        <v/>
      </c>
      <c r="AO75" s="79" t="str">
        <f t="shared" si="28"/>
        <v/>
      </c>
      <c r="AP75" s="79" t="str">
        <f t="shared" si="29"/>
        <v/>
      </c>
      <c r="BF75" s="231" t="str">
        <f t="shared" si="18"/>
        <v/>
      </c>
      <c r="BJ75" s="232" t="str">
        <f t="shared" si="19"/>
        <v/>
      </c>
      <c r="BK75" s="232" t="str">
        <f t="shared" si="30"/>
        <v/>
      </c>
      <c r="BL75" s="232" t="str">
        <f t="shared" si="31"/>
        <v/>
      </c>
      <c r="BU75" s="236" t="str">
        <f t="shared" si="20"/>
        <v/>
      </c>
      <c r="BV75" s="236" t="str">
        <f t="shared" si="21"/>
        <v/>
      </c>
      <c r="BW75" s="236" t="str">
        <f t="shared" si="22"/>
        <v/>
      </c>
      <c r="BX75" s="535"/>
      <c r="BY75" s="536"/>
      <c r="CP75" s="224"/>
      <c r="CQ75" s="79"/>
      <c r="CR75" s="79"/>
      <c r="CS75" s="225"/>
      <c r="DI75" s="132" t="str">
        <f t="shared" si="32"/>
        <v/>
      </c>
      <c r="DP75" s="73" t="str">
        <f t="shared" si="33"/>
        <v/>
      </c>
      <c r="DQ75" s="61" t="str">
        <f t="shared" si="23"/>
        <v/>
      </c>
      <c r="DR75" s="74" t="str">
        <f t="shared" si="24"/>
        <v/>
      </c>
      <c r="DS75" s="564" t="str">
        <f>IFERROR(LOOKUP(B75,Pooling_Pool1!$C$14:$C$337,Pooling_Pool1!$B$14:$B$337),"")</f>
        <v/>
      </c>
      <c r="DT75" s="596"/>
      <c r="DU75" s="93" t="str">
        <f t="shared" si="25"/>
        <v/>
      </c>
      <c r="DV75" s="93" t="str">
        <f t="shared" si="34"/>
        <v/>
      </c>
      <c r="DW75" s="120" t="str">
        <f t="shared" si="35"/>
        <v/>
      </c>
    </row>
    <row r="76" spans="1:127" x14ac:dyDescent="0.2">
      <c r="A76" s="563">
        <v>74</v>
      </c>
      <c r="B76" s="59" t="str">
        <f>IF(C76="","",'Critical Info &amp; Checklist'!$G$11&amp;"_"&amp;TEXT('New Data Sheet'!A76,"000")&amp;IF(ISBLANK('Sample Information'!D84),"","_"&amp;'Sample Information'!D84)&amp;IF(ISBLANK('Sample Information'!E84),"","_"&amp;'Sample Information'!E84)&amp;"_"&amp;C76)</f>
        <v/>
      </c>
      <c r="C76" s="91" t="str">
        <f>IF(ISBLANK('Sample Information'!C84),"",'Sample Information'!C84)</f>
        <v/>
      </c>
      <c r="D76" s="60" t="str">
        <f>IF(ISBLANK('Sample Information'!F84),"",'Sample Information'!F84)</f>
        <v/>
      </c>
      <c r="E76" s="70" t="str">
        <f>IF(ISBLANK('Sample Information'!E84),"",'Sample Information'!E84)</f>
        <v>B10</v>
      </c>
      <c r="F76" s="60" t="str">
        <f>IF(ISBLANK('Sample Information'!T84),"Not provided",'Sample Information'!T84)</f>
        <v>Not provided</v>
      </c>
      <c r="V76" s="231" t="str">
        <f t="shared" si="26"/>
        <v/>
      </c>
      <c r="W7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6" s="224"/>
      <c r="AN76" s="79" t="str">
        <f t="shared" si="27"/>
        <v/>
      </c>
      <c r="AO76" s="79" t="str">
        <f t="shared" si="28"/>
        <v/>
      </c>
      <c r="AP76" s="79" t="str">
        <f t="shared" si="29"/>
        <v/>
      </c>
      <c r="BF76" s="231" t="str">
        <f t="shared" si="18"/>
        <v/>
      </c>
      <c r="BJ76" s="232" t="str">
        <f t="shared" si="19"/>
        <v/>
      </c>
      <c r="BK76" s="232" t="str">
        <f t="shared" si="30"/>
        <v/>
      </c>
      <c r="BL76" s="232" t="str">
        <f t="shared" si="31"/>
        <v/>
      </c>
      <c r="BU76" s="236" t="str">
        <f t="shared" si="20"/>
        <v/>
      </c>
      <c r="BV76" s="236" t="str">
        <f t="shared" si="21"/>
        <v/>
      </c>
      <c r="BW76" s="236" t="str">
        <f t="shared" si="22"/>
        <v/>
      </c>
      <c r="BX76" s="535"/>
      <c r="BY76" s="536"/>
      <c r="CP76" s="224"/>
      <c r="CQ76" s="79"/>
      <c r="CR76" s="79"/>
      <c r="CS76" s="225"/>
      <c r="DI76" s="132" t="str">
        <f t="shared" si="32"/>
        <v/>
      </c>
      <c r="DP76" s="73" t="str">
        <f t="shared" si="33"/>
        <v/>
      </c>
      <c r="DQ76" s="61" t="str">
        <f t="shared" si="23"/>
        <v/>
      </c>
      <c r="DR76" s="74" t="str">
        <f t="shared" si="24"/>
        <v/>
      </c>
      <c r="DS76" s="564" t="str">
        <f>IFERROR(LOOKUP(B76,Pooling_Pool1!$C$14:$C$337,Pooling_Pool1!$B$14:$B$337),"")</f>
        <v/>
      </c>
      <c r="DT76" s="596"/>
      <c r="DU76" s="93" t="str">
        <f t="shared" si="25"/>
        <v/>
      </c>
      <c r="DV76" s="93" t="str">
        <f t="shared" si="34"/>
        <v/>
      </c>
      <c r="DW76" s="120" t="str">
        <f t="shared" si="35"/>
        <v/>
      </c>
    </row>
    <row r="77" spans="1:127" x14ac:dyDescent="0.2">
      <c r="A77" s="563">
        <v>75</v>
      </c>
      <c r="B77" s="59" t="str">
        <f>IF(C77="","",'Critical Info &amp; Checklist'!$G$11&amp;"_"&amp;TEXT('New Data Sheet'!A77,"000")&amp;IF(ISBLANK('Sample Information'!D85),"","_"&amp;'Sample Information'!D85)&amp;IF(ISBLANK('Sample Information'!E85),"","_"&amp;'Sample Information'!E85)&amp;"_"&amp;C77)</f>
        <v/>
      </c>
      <c r="C77" s="91" t="str">
        <f>IF(ISBLANK('Sample Information'!C85),"",'Sample Information'!C85)</f>
        <v/>
      </c>
      <c r="D77" s="60" t="str">
        <f>IF(ISBLANK('Sample Information'!F85),"",'Sample Information'!F85)</f>
        <v/>
      </c>
      <c r="E77" s="70" t="str">
        <f>IF(ISBLANK('Sample Information'!E85),"",'Sample Information'!E85)</f>
        <v>C10</v>
      </c>
      <c r="F77" s="60" t="str">
        <f>IF(ISBLANK('Sample Information'!T85),"Not provided",'Sample Information'!T85)</f>
        <v>Not provided</v>
      </c>
      <c r="V77" s="231" t="str">
        <f t="shared" si="26"/>
        <v/>
      </c>
      <c r="W7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7" s="224"/>
      <c r="AN77" s="79" t="str">
        <f t="shared" si="27"/>
        <v/>
      </c>
      <c r="AO77" s="79" t="str">
        <f t="shared" si="28"/>
        <v/>
      </c>
      <c r="AP77" s="79" t="str">
        <f t="shared" si="29"/>
        <v/>
      </c>
      <c r="BF77" s="231" t="str">
        <f t="shared" si="18"/>
        <v/>
      </c>
      <c r="BJ77" s="232" t="str">
        <f t="shared" si="19"/>
        <v/>
      </c>
      <c r="BK77" s="232" t="str">
        <f t="shared" si="30"/>
        <v/>
      </c>
      <c r="BL77" s="232" t="str">
        <f t="shared" si="31"/>
        <v/>
      </c>
      <c r="BU77" s="236" t="str">
        <f t="shared" si="20"/>
        <v/>
      </c>
      <c r="BV77" s="236" t="str">
        <f t="shared" si="21"/>
        <v/>
      </c>
      <c r="BW77" s="236" t="str">
        <f t="shared" si="22"/>
        <v/>
      </c>
      <c r="BX77" s="535"/>
      <c r="BY77" s="536"/>
      <c r="CP77" s="224"/>
      <c r="CQ77" s="79"/>
      <c r="CR77" s="79"/>
      <c r="CS77" s="225"/>
      <c r="DI77" s="132" t="str">
        <f t="shared" si="32"/>
        <v/>
      </c>
      <c r="DP77" s="73" t="str">
        <f t="shared" si="33"/>
        <v/>
      </c>
      <c r="DQ77" s="61" t="str">
        <f t="shared" si="23"/>
        <v/>
      </c>
      <c r="DR77" s="74" t="str">
        <f t="shared" si="24"/>
        <v/>
      </c>
      <c r="DS77" s="564" t="str">
        <f>IFERROR(LOOKUP(B77,Pooling_Pool1!$C$14:$C$337,Pooling_Pool1!$B$14:$B$337),"")</f>
        <v/>
      </c>
      <c r="DT77" s="596"/>
      <c r="DU77" s="93" t="str">
        <f t="shared" si="25"/>
        <v/>
      </c>
      <c r="DV77" s="93" t="str">
        <f t="shared" si="34"/>
        <v/>
      </c>
      <c r="DW77" s="120" t="str">
        <f t="shared" si="35"/>
        <v/>
      </c>
    </row>
    <row r="78" spans="1:127" x14ac:dyDescent="0.2">
      <c r="A78" s="563">
        <v>76</v>
      </c>
      <c r="B78" s="59" t="str">
        <f>IF(C78="","",'Critical Info &amp; Checklist'!$G$11&amp;"_"&amp;TEXT('New Data Sheet'!A78,"000")&amp;IF(ISBLANK('Sample Information'!D86),"","_"&amp;'Sample Information'!D86)&amp;IF(ISBLANK('Sample Information'!E86),"","_"&amp;'Sample Information'!E86)&amp;"_"&amp;C78)</f>
        <v/>
      </c>
      <c r="C78" s="91" t="str">
        <f>IF(ISBLANK('Sample Information'!C86),"",'Sample Information'!C86)</f>
        <v/>
      </c>
      <c r="D78" s="60" t="str">
        <f>IF(ISBLANK('Sample Information'!F86),"",'Sample Information'!F86)</f>
        <v/>
      </c>
      <c r="E78" s="70" t="str">
        <f>IF(ISBLANK('Sample Information'!E86),"",'Sample Information'!E86)</f>
        <v>D10</v>
      </c>
      <c r="F78" s="60" t="str">
        <f>IF(ISBLANK('Sample Information'!T86),"Not provided",'Sample Information'!T86)</f>
        <v>Not provided</v>
      </c>
      <c r="V78" s="231" t="str">
        <f t="shared" si="26"/>
        <v/>
      </c>
      <c r="W7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8" s="224"/>
      <c r="AN78" s="79" t="str">
        <f t="shared" si="27"/>
        <v/>
      </c>
      <c r="AO78" s="79" t="str">
        <f t="shared" si="28"/>
        <v/>
      </c>
      <c r="AP78" s="79" t="str">
        <f t="shared" si="29"/>
        <v/>
      </c>
      <c r="BF78" s="231" t="str">
        <f t="shared" si="18"/>
        <v/>
      </c>
      <c r="BJ78" s="232" t="str">
        <f t="shared" si="19"/>
        <v/>
      </c>
      <c r="BK78" s="232" t="str">
        <f t="shared" si="30"/>
        <v/>
      </c>
      <c r="BL78" s="232" t="str">
        <f t="shared" si="31"/>
        <v/>
      </c>
      <c r="BU78" s="236" t="str">
        <f t="shared" si="20"/>
        <v/>
      </c>
      <c r="BV78" s="236" t="str">
        <f t="shared" si="21"/>
        <v/>
      </c>
      <c r="BW78" s="236" t="str">
        <f t="shared" si="22"/>
        <v/>
      </c>
      <c r="BX78" s="535"/>
      <c r="BY78" s="536"/>
      <c r="CP78" s="224"/>
      <c r="CQ78" s="79"/>
      <c r="CR78" s="79"/>
      <c r="CS78" s="225"/>
      <c r="DI78" s="132" t="str">
        <f t="shared" si="32"/>
        <v/>
      </c>
      <c r="DP78" s="73" t="str">
        <f t="shared" si="33"/>
        <v/>
      </c>
      <c r="DQ78" s="61" t="str">
        <f t="shared" si="23"/>
        <v/>
      </c>
      <c r="DR78" s="74" t="str">
        <f t="shared" si="24"/>
        <v/>
      </c>
      <c r="DS78" s="564" t="str">
        <f>IFERROR(LOOKUP(B78,Pooling_Pool1!$C$14:$C$337,Pooling_Pool1!$B$14:$B$337),"")</f>
        <v/>
      </c>
      <c r="DT78" s="596"/>
      <c r="DU78" s="93" t="str">
        <f t="shared" si="25"/>
        <v/>
      </c>
      <c r="DV78" s="93" t="str">
        <f t="shared" si="34"/>
        <v/>
      </c>
      <c r="DW78" s="120" t="str">
        <f t="shared" si="35"/>
        <v/>
      </c>
    </row>
    <row r="79" spans="1:127" x14ac:dyDescent="0.2">
      <c r="A79" s="563">
        <v>77</v>
      </c>
      <c r="B79" s="59" t="str">
        <f>IF(C79="","",'Critical Info &amp; Checklist'!$G$11&amp;"_"&amp;TEXT('New Data Sheet'!A79,"000")&amp;IF(ISBLANK('Sample Information'!D87),"","_"&amp;'Sample Information'!D87)&amp;IF(ISBLANK('Sample Information'!E87),"","_"&amp;'Sample Information'!E87)&amp;"_"&amp;C79)</f>
        <v/>
      </c>
      <c r="C79" s="91" t="str">
        <f>IF(ISBLANK('Sample Information'!C87),"",'Sample Information'!C87)</f>
        <v/>
      </c>
      <c r="D79" s="60" t="str">
        <f>IF(ISBLANK('Sample Information'!F87),"",'Sample Information'!F87)</f>
        <v/>
      </c>
      <c r="E79" s="70" t="str">
        <f>IF(ISBLANK('Sample Information'!E87),"",'Sample Information'!E87)</f>
        <v>E10</v>
      </c>
      <c r="F79" s="60" t="str">
        <f>IF(ISBLANK('Sample Information'!T87),"Not provided",'Sample Information'!T87)</f>
        <v>Not provided</v>
      </c>
      <c r="V79" s="231" t="str">
        <f t="shared" si="26"/>
        <v/>
      </c>
      <c r="W7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79" s="224"/>
      <c r="AN79" s="79" t="str">
        <f t="shared" si="27"/>
        <v/>
      </c>
      <c r="AO79" s="79" t="str">
        <f t="shared" si="28"/>
        <v/>
      </c>
      <c r="AP79" s="79" t="str">
        <f t="shared" si="29"/>
        <v/>
      </c>
      <c r="BF79" s="231" t="str">
        <f t="shared" si="18"/>
        <v/>
      </c>
      <c r="BJ79" s="232" t="str">
        <f t="shared" si="19"/>
        <v/>
      </c>
      <c r="BK79" s="232" t="str">
        <f t="shared" si="30"/>
        <v/>
      </c>
      <c r="BL79" s="232" t="str">
        <f t="shared" si="31"/>
        <v/>
      </c>
      <c r="BU79" s="236" t="str">
        <f t="shared" si="20"/>
        <v/>
      </c>
      <c r="BV79" s="236" t="str">
        <f t="shared" si="21"/>
        <v/>
      </c>
      <c r="BW79" s="236" t="str">
        <f t="shared" si="22"/>
        <v/>
      </c>
      <c r="BX79" s="535"/>
      <c r="BY79" s="536"/>
      <c r="CP79" s="224"/>
      <c r="CQ79" s="79"/>
      <c r="CR79" s="79"/>
      <c r="CS79" s="225"/>
      <c r="DI79" s="132" t="str">
        <f t="shared" si="32"/>
        <v/>
      </c>
      <c r="DP79" s="73" t="str">
        <f t="shared" si="33"/>
        <v/>
      </c>
      <c r="DQ79" s="61" t="str">
        <f t="shared" si="23"/>
        <v/>
      </c>
      <c r="DR79" s="74" t="str">
        <f t="shared" si="24"/>
        <v/>
      </c>
      <c r="DS79" s="564" t="str">
        <f>IFERROR(LOOKUP(B79,Pooling_Pool1!$C$14:$C$337,Pooling_Pool1!$B$14:$B$337),"")</f>
        <v/>
      </c>
      <c r="DT79" s="596"/>
      <c r="DU79" s="93" t="str">
        <f t="shared" si="25"/>
        <v/>
      </c>
      <c r="DV79" s="93" t="str">
        <f t="shared" si="34"/>
        <v/>
      </c>
      <c r="DW79" s="120" t="str">
        <f t="shared" si="35"/>
        <v/>
      </c>
    </row>
    <row r="80" spans="1:127" x14ac:dyDescent="0.2">
      <c r="A80" s="563">
        <v>78</v>
      </c>
      <c r="B80" s="59" t="str">
        <f>IF(C80="","",'Critical Info &amp; Checklist'!$G$11&amp;"_"&amp;TEXT('New Data Sheet'!A80,"000")&amp;IF(ISBLANK('Sample Information'!D88),"","_"&amp;'Sample Information'!D88)&amp;IF(ISBLANK('Sample Information'!E88),"","_"&amp;'Sample Information'!E88)&amp;"_"&amp;C80)</f>
        <v/>
      </c>
      <c r="C80" s="91" t="str">
        <f>IF(ISBLANK('Sample Information'!C88),"",'Sample Information'!C88)</f>
        <v/>
      </c>
      <c r="D80" s="60" t="str">
        <f>IF(ISBLANK('Sample Information'!F88),"",'Sample Information'!F88)</f>
        <v/>
      </c>
      <c r="E80" s="70" t="str">
        <f>IF(ISBLANK('Sample Information'!E88),"",'Sample Information'!E88)</f>
        <v>F10</v>
      </c>
      <c r="F80" s="60" t="str">
        <f>IF(ISBLANK('Sample Information'!T88),"Not provided",'Sample Information'!T88)</f>
        <v>Not provided</v>
      </c>
      <c r="V80" s="231" t="str">
        <f t="shared" si="26"/>
        <v/>
      </c>
      <c r="W8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0" s="224"/>
      <c r="AN80" s="79" t="str">
        <f t="shared" si="27"/>
        <v/>
      </c>
      <c r="AO80" s="79" t="str">
        <f t="shared" si="28"/>
        <v/>
      </c>
      <c r="AP80" s="79" t="str">
        <f t="shared" si="29"/>
        <v/>
      </c>
      <c r="BF80" s="231" t="str">
        <f t="shared" si="18"/>
        <v/>
      </c>
      <c r="BJ80" s="232" t="str">
        <f t="shared" si="19"/>
        <v/>
      </c>
      <c r="BK80" s="232" t="str">
        <f t="shared" si="30"/>
        <v/>
      </c>
      <c r="BL80" s="232" t="str">
        <f t="shared" si="31"/>
        <v/>
      </c>
      <c r="BU80" s="236" t="str">
        <f t="shared" si="20"/>
        <v/>
      </c>
      <c r="BV80" s="236" t="str">
        <f t="shared" si="21"/>
        <v/>
      </c>
      <c r="BW80" s="236" t="str">
        <f t="shared" si="22"/>
        <v/>
      </c>
      <c r="BX80" s="535"/>
      <c r="BY80" s="536"/>
      <c r="CP80" s="224"/>
      <c r="CQ80" s="79"/>
      <c r="CR80" s="79"/>
      <c r="CS80" s="225"/>
      <c r="DI80" s="132" t="str">
        <f t="shared" si="32"/>
        <v/>
      </c>
      <c r="DP80" s="73" t="str">
        <f t="shared" si="33"/>
        <v/>
      </c>
      <c r="DQ80" s="61" t="str">
        <f t="shared" si="23"/>
        <v/>
      </c>
      <c r="DR80" s="74" t="str">
        <f t="shared" si="24"/>
        <v/>
      </c>
      <c r="DS80" s="564" t="str">
        <f>IFERROR(LOOKUP(B80,Pooling_Pool1!$C$14:$C$337,Pooling_Pool1!$B$14:$B$337),"")</f>
        <v/>
      </c>
      <c r="DT80" s="596"/>
      <c r="DU80" s="93" t="str">
        <f t="shared" si="25"/>
        <v/>
      </c>
      <c r="DV80" s="93" t="str">
        <f t="shared" si="34"/>
        <v/>
      </c>
      <c r="DW80" s="120" t="str">
        <f t="shared" si="35"/>
        <v/>
      </c>
    </row>
    <row r="81" spans="1:127" x14ac:dyDescent="0.2">
      <c r="A81" s="563">
        <v>79</v>
      </c>
      <c r="B81" s="59" t="str">
        <f>IF(C81="","",'Critical Info &amp; Checklist'!$G$11&amp;"_"&amp;TEXT('New Data Sheet'!A81,"000")&amp;IF(ISBLANK('Sample Information'!D89),"","_"&amp;'Sample Information'!D89)&amp;IF(ISBLANK('Sample Information'!E89),"","_"&amp;'Sample Information'!E89)&amp;"_"&amp;C81)</f>
        <v/>
      </c>
      <c r="C81" s="91" t="str">
        <f>IF(ISBLANK('Sample Information'!C89),"",'Sample Information'!C89)</f>
        <v/>
      </c>
      <c r="D81" s="60" t="str">
        <f>IF(ISBLANK('Sample Information'!F89),"",'Sample Information'!F89)</f>
        <v/>
      </c>
      <c r="E81" s="70" t="str">
        <f>IF(ISBLANK('Sample Information'!E89),"",'Sample Information'!E89)</f>
        <v>G10</v>
      </c>
      <c r="F81" s="60" t="str">
        <f>IF(ISBLANK('Sample Information'!T89),"Not provided",'Sample Information'!T89)</f>
        <v>Not provided</v>
      </c>
      <c r="V81" s="231" t="str">
        <f t="shared" si="26"/>
        <v/>
      </c>
      <c r="W8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1" s="224"/>
      <c r="AN81" s="79" t="str">
        <f t="shared" si="27"/>
        <v/>
      </c>
      <c r="AO81" s="79" t="str">
        <f t="shared" si="28"/>
        <v/>
      </c>
      <c r="AP81" s="79" t="str">
        <f t="shared" si="29"/>
        <v/>
      </c>
      <c r="BF81" s="231" t="str">
        <f t="shared" si="18"/>
        <v/>
      </c>
      <c r="BJ81" s="232" t="str">
        <f t="shared" si="19"/>
        <v/>
      </c>
      <c r="BK81" s="232" t="str">
        <f t="shared" si="30"/>
        <v/>
      </c>
      <c r="BL81" s="232" t="str">
        <f t="shared" si="31"/>
        <v/>
      </c>
      <c r="BU81" s="236" t="str">
        <f t="shared" si="20"/>
        <v/>
      </c>
      <c r="BV81" s="236" t="str">
        <f t="shared" si="21"/>
        <v/>
      </c>
      <c r="BW81" s="236" t="str">
        <f t="shared" si="22"/>
        <v/>
      </c>
      <c r="BX81" s="535"/>
      <c r="BY81" s="536"/>
      <c r="CP81" s="224"/>
      <c r="CQ81" s="79"/>
      <c r="CR81" s="79"/>
      <c r="CS81" s="225"/>
      <c r="DI81" s="132" t="str">
        <f t="shared" si="32"/>
        <v/>
      </c>
      <c r="DP81" s="73" t="str">
        <f t="shared" si="33"/>
        <v/>
      </c>
      <c r="DQ81" s="61" t="str">
        <f t="shared" si="23"/>
        <v/>
      </c>
      <c r="DR81" s="74" t="str">
        <f t="shared" si="24"/>
        <v/>
      </c>
      <c r="DS81" s="564" t="str">
        <f>IFERROR(LOOKUP(B81,Pooling_Pool1!$C$14:$C$337,Pooling_Pool1!$B$14:$B$337),"")</f>
        <v/>
      </c>
      <c r="DT81" s="596"/>
      <c r="DU81" s="93" t="str">
        <f t="shared" si="25"/>
        <v/>
      </c>
      <c r="DV81" s="93" t="str">
        <f t="shared" si="34"/>
        <v/>
      </c>
      <c r="DW81" s="120" t="str">
        <f t="shared" si="35"/>
        <v/>
      </c>
    </row>
    <row r="82" spans="1:127" x14ac:dyDescent="0.2">
      <c r="A82" s="563">
        <v>80</v>
      </c>
      <c r="B82" s="59" t="str">
        <f>IF(C82="","",'Critical Info &amp; Checklist'!$G$11&amp;"_"&amp;TEXT('New Data Sheet'!A82,"000")&amp;IF(ISBLANK('Sample Information'!D90),"","_"&amp;'Sample Information'!D90)&amp;IF(ISBLANK('Sample Information'!E90),"","_"&amp;'Sample Information'!E90)&amp;"_"&amp;C82)</f>
        <v/>
      </c>
      <c r="C82" s="91" t="str">
        <f>IF(ISBLANK('Sample Information'!C90),"",'Sample Information'!C90)</f>
        <v/>
      </c>
      <c r="D82" s="60" t="str">
        <f>IF(ISBLANK('Sample Information'!F90),"",'Sample Information'!F90)</f>
        <v/>
      </c>
      <c r="E82" s="70" t="str">
        <f>IF(ISBLANK('Sample Information'!E90),"",'Sample Information'!E90)</f>
        <v>H10</v>
      </c>
      <c r="F82" s="60" t="str">
        <f>IF(ISBLANK('Sample Information'!T90),"Not provided",'Sample Information'!T90)</f>
        <v>Not provided</v>
      </c>
      <c r="V82" s="231" t="str">
        <f t="shared" si="26"/>
        <v/>
      </c>
      <c r="W8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2" s="224"/>
      <c r="AN82" s="79" t="str">
        <f t="shared" si="27"/>
        <v/>
      </c>
      <c r="AO82" s="79" t="str">
        <f t="shared" si="28"/>
        <v/>
      </c>
      <c r="AP82" s="79" t="str">
        <f t="shared" si="29"/>
        <v/>
      </c>
      <c r="BF82" s="231" t="str">
        <f t="shared" si="18"/>
        <v/>
      </c>
      <c r="BJ82" s="232" t="str">
        <f t="shared" si="19"/>
        <v/>
      </c>
      <c r="BK82" s="232" t="str">
        <f t="shared" si="30"/>
        <v/>
      </c>
      <c r="BL82" s="232" t="str">
        <f t="shared" si="31"/>
        <v/>
      </c>
      <c r="BU82" s="236" t="str">
        <f t="shared" si="20"/>
        <v/>
      </c>
      <c r="BV82" s="236" t="str">
        <f t="shared" si="21"/>
        <v/>
      </c>
      <c r="BW82" s="236" t="str">
        <f t="shared" si="22"/>
        <v/>
      </c>
      <c r="BX82" s="535"/>
      <c r="BY82" s="536"/>
      <c r="CP82" s="224"/>
      <c r="CQ82" s="79"/>
      <c r="CR82" s="79"/>
      <c r="CS82" s="225"/>
      <c r="DI82" s="132" t="str">
        <f t="shared" si="32"/>
        <v/>
      </c>
      <c r="DP82" s="73" t="str">
        <f t="shared" si="33"/>
        <v/>
      </c>
      <c r="DQ82" s="61" t="str">
        <f t="shared" si="23"/>
        <v/>
      </c>
      <c r="DR82" s="74" t="str">
        <f t="shared" si="24"/>
        <v/>
      </c>
      <c r="DS82" s="564" t="str">
        <f>IFERROR(LOOKUP(B82,Pooling_Pool1!$C$14:$C$337,Pooling_Pool1!$B$14:$B$337),"")</f>
        <v/>
      </c>
      <c r="DT82" s="596"/>
      <c r="DU82" s="93" t="str">
        <f t="shared" si="25"/>
        <v/>
      </c>
      <c r="DV82" s="93" t="str">
        <f t="shared" si="34"/>
        <v/>
      </c>
      <c r="DW82" s="120" t="str">
        <f t="shared" si="35"/>
        <v/>
      </c>
    </row>
    <row r="83" spans="1:127" x14ac:dyDescent="0.2">
      <c r="A83" s="563">
        <v>81</v>
      </c>
      <c r="B83" s="59" t="str">
        <f>IF(C83="","",'Critical Info &amp; Checklist'!$G$11&amp;"_"&amp;TEXT('New Data Sheet'!A83,"000")&amp;IF(ISBLANK('Sample Information'!D91),"","_"&amp;'Sample Information'!D91)&amp;IF(ISBLANK('Sample Information'!E91),"","_"&amp;'Sample Information'!E91)&amp;"_"&amp;C83)</f>
        <v/>
      </c>
      <c r="C83" s="91" t="str">
        <f>IF(ISBLANK('Sample Information'!C91),"",'Sample Information'!C91)</f>
        <v/>
      </c>
      <c r="D83" s="60" t="str">
        <f>IF(ISBLANK('Sample Information'!F91),"",'Sample Information'!F91)</f>
        <v/>
      </c>
      <c r="E83" s="70" t="str">
        <f>IF(ISBLANK('Sample Information'!E91),"",'Sample Information'!E91)</f>
        <v>A11</v>
      </c>
      <c r="F83" s="60" t="str">
        <f>IF(ISBLANK('Sample Information'!T91),"Not provided",'Sample Information'!T91)</f>
        <v>Not provided</v>
      </c>
      <c r="V83" s="231" t="str">
        <f t="shared" si="26"/>
        <v/>
      </c>
      <c r="W8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3" s="224"/>
      <c r="AN83" s="79" t="str">
        <f t="shared" si="27"/>
        <v/>
      </c>
      <c r="AO83" s="79" t="str">
        <f t="shared" si="28"/>
        <v/>
      </c>
      <c r="AP83" s="79" t="str">
        <f t="shared" si="29"/>
        <v/>
      </c>
      <c r="BF83" s="231" t="str">
        <f t="shared" si="18"/>
        <v/>
      </c>
      <c r="BJ83" s="232" t="str">
        <f t="shared" si="19"/>
        <v/>
      </c>
      <c r="BK83" s="232" t="str">
        <f t="shared" si="30"/>
        <v/>
      </c>
      <c r="BL83" s="232" t="str">
        <f t="shared" si="31"/>
        <v/>
      </c>
      <c r="BU83" s="236" t="str">
        <f t="shared" si="20"/>
        <v/>
      </c>
      <c r="BV83" s="236" t="str">
        <f t="shared" si="21"/>
        <v/>
      </c>
      <c r="BW83" s="236" t="str">
        <f t="shared" si="22"/>
        <v/>
      </c>
      <c r="BX83" s="535"/>
      <c r="BY83" s="536"/>
      <c r="CP83" s="224"/>
      <c r="CQ83" s="79"/>
      <c r="CR83" s="79"/>
      <c r="CS83" s="225"/>
      <c r="DI83" s="132" t="str">
        <f t="shared" si="32"/>
        <v/>
      </c>
      <c r="DP83" s="73" t="str">
        <f t="shared" si="33"/>
        <v/>
      </c>
      <c r="DQ83" s="61" t="str">
        <f t="shared" si="23"/>
        <v/>
      </c>
      <c r="DR83" s="74" t="str">
        <f t="shared" si="24"/>
        <v/>
      </c>
      <c r="DS83" s="564" t="str">
        <f>IFERROR(LOOKUP(B83,Pooling_Pool1!$C$14:$C$337,Pooling_Pool1!$B$14:$B$337),"")</f>
        <v/>
      </c>
      <c r="DT83" s="596"/>
      <c r="DU83" s="93" t="str">
        <f t="shared" si="25"/>
        <v/>
      </c>
      <c r="DV83" s="93" t="str">
        <f t="shared" si="34"/>
        <v/>
      </c>
      <c r="DW83" s="120" t="str">
        <f t="shared" si="35"/>
        <v/>
      </c>
    </row>
    <row r="84" spans="1:127" x14ac:dyDescent="0.2">
      <c r="A84" s="563">
        <v>82</v>
      </c>
      <c r="B84" s="59" t="str">
        <f>IF(C84="","",'Critical Info &amp; Checklist'!$G$11&amp;"_"&amp;TEXT('New Data Sheet'!A84,"000")&amp;IF(ISBLANK('Sample Information'!D92),"","_"&amp;'Sample Information'!D92)&amp;IF(ISBLANK('Sample Information'!E92),"","_"&amp;'Sample Information'!E92)&amp;"_"&amp;C84)</f>
        <v/>
      </c>
      <c r="C84" s="91" t="str">
        <f>IF(ISBLANK('Sample Information'!C92),"",'Sample Information'!C92)</f>
        <v/>
      </c>
      <c r="D84" s="60" t="str">
        <f>IF(ISBLANK('Sample Information'!F92),"",'Sample Information'!F92)</f>
        <v/>
      </c>
      <c r="E84" s="70" t="str">
        <f>IF(ISBLANK('Sample Information'!E92),"",'Sample Information'!E92)</f>
        <v>B11</v>
      </c>
      <c r="F84" s="60" t="str">
        <f>IF(ISBLANK('Sample Information'!T92),"Not provided",'Sample Information'!T92)</f>
        <v>Not provided</v>
      </c>
      <c r="V84" s="231" t="str">
        <f t="shared" si="26"/>
        <v/>
      </c>
      <c r="W8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4" s="224"/>
      <c r="AN84" s="79" t="str">
        <f t="shared" si="27"/>
        <v/>
      </c>
      <c r="AO84" s="79" t="str">
        <f t="shared" si="28"/>
        <v/>
      </c>
      <c r="AP84" s="79" t="str">
        <f t="shared" si="29"/>
        <v/>
      </c>
      <c r="BF84" s="231" t="str">
        <f t="shared" si="18"/>
        <v/>
      </c>
      <c r="BJ84" s="232" t="str">
        <f t="shared" si="19"/>
        <v/>
      </c>
      <c r="BK84" s="232" t="str">
        <f t="shared" si="30"/>
        <v/>
      </c>
      <c r="BL84" s="232" t="str">
        <f t="shared" si="31"/>
        <v/>
      </c>
      <c r="BU84" s="236" t="str">
        <f t="shared" si="20"/>
        <v/>
      </c>
      <c r="BV84" s="236" t="str">
        <f t="shared" si="21"/>
        <v/>
      </c>
      <c r="BW84" s="236" t="str">
        <f t="shared" si="22"/>
        <v/>
      </c>
      <c r="BX84" s="535"/>
      <c r="BY84" s="536"/>
      <c r="CP84" s="224"/>
      <c r="CQ84" s="79"/>
      <c r="CR84" s="79"/>
      <c r="CS84" s="225"/>
      <c r="DI84" s="132" t="str">
        <f t="shared" si="32"/>
        <v/>
      </c>
      <c r="DP84" s="73" t="str">
        <f t="shared" si="33"/>
        <v/>
      </c>
      <c r="DQ84" s="61" t="str">
        <f t="shared" si="23"/>
        <v/>
      </c>
      <c r="DR84" s="74" t="str">
        <f t="shared" si="24"/>
        <v/>
      </c>
      <c r="DS84" s="564" t="str">
        <f>IFERROR(LOOKUP(B84,Pooling_Pool1!$C$14:$C$337,Pooling_Pool1!$B$14:$B$337),"")</f>
        <v/>
      </c>
      <c r="DT84" s="596"/>
      <c r="DU84" s="93" t="str">
        <f t="shared" si="25"/>
        <v/>
      </c>
      <c r="DV84" s="93" t="str">
        <f t="shared" si="34"/>
        <v/>
      </c>
      <c r="DW84" s="120" t="str">
        <f t="shared" si="35"/>
        <v/>
      </c>
    </row>
    <row r="85" spans="1:127" x14ac:dyDescent="0.2">
      <c r="A85" s="563">
        <v>83</v>
      </c>
      <c r="B85" s="59" t="str">
        <f>IF(C85="","",'Critical Info &amp; Checklist'!$G$11&amp;"_"&amp;TEXT('New Data Sheet'!A85,"000")&amp;IF(ISBLANK('Sample Information'!D93),"","_"&amp;'Sample Information'!D93)&amp;IF(ISBLANK('Sample Information'!E93),"","_"&amp;'Sample Information'!E93)&amp;"_"&amp;C85)</f>
        <v/>
      </c>
      <c r="C85" s="91" t="str">
        <f>IF(ISBLANK('Sample Information'!C93),"",'Sample Information'!C93)</f>
        <v/>
      </c>
      <c r="D85" s="60" t="str">
        <f>IF(ISBLANK('Sample Information'!F93),"",'Sample Information'!F93)</f>
        <v/>
      </c>
      <c r="E85" s="70" t="str">
        <f>IF(ISBLANK('Sample Information'!E93),"",'Sample Information'!E93)</f>
        <v>C11</v>
      </c>
      <c r="F85" s="60" t="str">
        <f>IF(ISBLANK('Sample Information'!T93),"Not provided",'Sample Information'!T93)</f>
        <v>Not provided</v>
      </c>
      <c r="V85" s="231" t="str">
        <f t="shared" si="26"/>
        <v/>
      </c>
      <c r="W8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5" s="224"/>
      <c r="AN85" s="79" t="str">
        <f t="shared" si="27"/>
        <v/>
      </c>
      <c r="AO85" s="79" t="str">
        <f t="shared" si="28"/>
        <v/>
      </c>
      <c r="AP85" s="79" t="str">
        <f t="shared" si="29"/>
        <v/>
      </c>
      <c r="BF85" s="231" t="str">
        <f t="shared" si="18"/>
        <v/>
      </c>
      <c r="BJ85" s="232" t="str">
        <f t="shared" si="19"/>
        <v/>
      </c>
      <c r="BK85" s="232" t="str">
        <f t="shared" si="30"/>
        <v/>
      </c>
      <c r="BL85" s="232" t="str">
        <f t="shared" si="31"/>
        <v/>
      </c>
      <c r="BU85" s="236" t="str">
        <f t="shared" si="20"/>
        <v/>
      </c>
      <c r="BV85" s="236" t="str">
        <f t="shared" si="21"/>
        <v/>
      </c>
      <c r="BW85" s="236" t="str">
        <f t="shared" si="22"/>
        <v/>
      </c>
      <c r="BX85" s="535"/>
      <c r="BY85" s="536"/>
      <c r="CP85" s="224"/>
      <c r="CQ85" s="79"/>
      <c r="CR85" s="79"/>
      <c r="CS85" s="225"/>
      <c r="DI85" s="132" t="str">
        <f t="shared" si="32"/>
        <v/>
      </c>
      <c r="DP85" s="73" t="str">
        <f t="shared" si="33"/>
        <v/>
      </c>
      <c r="DQ85" s="61" t="str">
        <f t="shared" si="23"/>
        <v/>
      </c>
      <c r="DR85" s="74" t="str">
        <f t="shared" si="24"/>
        <v/>
      </c>
      <c r="DS85" s="564" t="str">
        <f>IFERROR(LOOKUP(B85,Pooling_Pool1!$C$14:$C$337,Pooling_Pool1!$B$14:$B$337),"")</f>
        <v/>
      </c>
      <c r="DT85" s="596"/>
      <c r="DU85" s="93" t="str">
        <f t="shared" si="25"/>
        <v/>
      </c>
      <c r="DV85" s="93" t="str">
        <f t="shared" si="34"/>
        <v/>
      </c>
      <c r="DW85" s="120" t="str">
        <f t="shared" si="35"/>
        <v/>
      </c>
    </row>
    <row r="86" spans="1:127" x14ac:dyDescent="0.2">
      <c r="A86" s="563">
        <v>84</v>
      </c>
      <c r="B86" s="59" t="str">
        <f>IF(C86="","",'Critical Info &amp; Checklist'!$G$11&amp;"_"&amp;TEXT('New Data Sheet'!A86,"000")&amp;IF(ISBLANK('Sample Information'!D94),"","_"&amp;'Sample Information'!D94)&amp;IF(ISBLANK('Sample Information'!E94),"","_"&amp;'Sample Information'!E94)&amp;"_"&amp;C86)</f>
        <v/>
      </c>
      <c r="C86" s="91" t="str">
        <f>IF(ISBLANK('Sample Information'!C94),"",'Sample Information'!C94)</f>
        <v/>
      </c>
      <c r="D86" s="60" t="str">
        <f>IF(ISBLANK('Sample Information'!F94),"",'Sample Information'!F94)</f>
        <v/>
      </c>
      <c r="E86" s="70" t="str">
        <f>IF(ISBLANK('Sample Information'!E94),"",'Sample Information'!E94)</f>
        <v>D11</v>
      </c>
      <c r="F86" s="60" t="str">
        <f>IF(ISBLANK('Sample Information'!T94),"Not provided",'Sample Information'!T94)</f>
        <v>Not provided</v>
      </c>
      <c r="V86" s="231" t="str">
        <f t="shared" si="26"/>
        <v/>
      </c>
      <c r="W8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6" s="224"/>
      <c r="AN86" s="79" t="str">
        <f t="shared" si="27"/>
        <v/>
      </c>
      <c r="AO86" s="79" t="str">
        <f t="shared" si="28"/>
        <v/>
      </c>
      <c r="AP86" s="79" t="str">
        <f t="shared" si="29"/>
        <v/>
      </c>
      <c r="BF86" s="231" t="str">
        <f t="shared" si="18"/>
        <v/>
      </c>
      <c r="BJ86" s="232" t="str">
        <f t="shared" si="19"/>
        <v/>
      </c>
      <c r="BK86" s="232" t="str">
        <f t="shared" si="30"/>
        <v/>
      </c>
      <c r="BL86" s="232" t="str">
        <f t="shared" si="31"/>
        <v/>
      </c>
      <c r="BU86" s="236" t="str">
        <f t="shared" si="20"/>
        <v/>
      </c>
      <c r="BV86" s="236" t="str">
        <f t="shared" si="21"/>
        <v/>
      </c>
      <c r="BW86" s="236" t="str">
        <f t="shared" si="22"/>
        <v/>
      </c>
      <c r="BX86" s="535"/>
      <c r="BY86" s="536"/>
      <c r="CP86" s="224"/>
      <c r="CQ86" s="79"/>
      <c r="CR86" s="79"/>
      <c r="CS86" s="225"/>
      <c r="DI86" s="132" t="str">
        <f t="shared" si="32"/>
        <v/>
      </c>
      <c r="DP86" s="73" t="str">
        <f t="shared" si="33"/>
        <v/>
      </c>
      <c r="DQ86" s="61" t="str">
        <f t="shared" si="23"/>
        <v/>
      </c>
      <c r="DR86" s="74" t="str">
        <f t="shared" si="24"/>
        <v/>
      </c>
      <c r="DS86" s="564" t="str">
        <f>IFERROR(LOOKUP(B86,Pooling_Pool1!$C$14:$C$337,Pooling_Pool1!$B$14:$B$337),"")</f>
        <v/>
      </c>
      <c r="DT86" s="596"/>
      <c r="DU86" s="93" t="str">
        <f t="shared" si="25"/>
        <v/>
      </c>
      <c r="DV86" s="93" t="str">
        <f t="shared" si="34"/>
        <v/>
      </c>
      <c r="DW86" s="120" t="str">
        <f t="shared" si="35"/>
        <v/>
      </c>
    </row>
    <row r="87" spans="1:127" x14ac:dyDescent="0.2">
      <c r="A87" s="563">
        <v>85</v>
      </c>
      <c r="B87" s="59" t="str">
        <f>IF(C87="","",'Critical Info &amp; Checklist'!$G$11&amp;"_"&amp;TEXT('New Data Sheet'!A87,"000")&amp;IF(ISBLANK('Sample Information'!D95),"","_"&amp;'Sample Information'!D95)&amp;IF(ISBLANK('Sample Information'!E95),"","_"&amp;'Sample Information'!E95)&amp;"_"&amp;C87)</f>
        <v/>
      </c>
      <c r="C87" s="91" t="str">
        <f>IF(ISBLANK('Sample Information'!C95),"",'Sample Information'!C95)</f>
        <v/>
      </c>
      <c r="D87" s="60" t="str">
        <f>IF(ISBLANK('Sample Information'!F95),"",'Sample Information'!F95)</f>
        <v/>
      </c>
      <c r="E87" s="70" t="str">
        <f>IF(ISBLANK('Sample Information'!E95),"",'Sample Information'!E95)</f>
        <v>E11</v>
      </c>
      <c r="F87" s="60" t="str">
        <f>IF(ISBLANK('Sample Information'!T95),"Not provided",'Sample Information'!T95)</f>
        <v>Not provided</v>
      </c>
      <c r="V87" s="231" t="str">
        <f t="shared" si="26"/>
        <v/>
      </c>
      <c r="W8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7" s="224"/>
      <c r="AN87" s="79" t="str">
        <f t="shared" si="27"/>
        <v/>
      </c>
      <c r="AO87" s="79" t="str">
        <f t="shared" si="28"/>
        <v/>
      </c>
      <c r="AP87" s="79" t="str">
        <f t="shared" si="29"/>
        <v/>
      </c>
      <c r="BF87" s="231" t="str">
        <f t="shared" si="18"/>
        <v/>
      </c>
      <c r="BJ87" s="232" t="str">
        <f t="shared" si="19"/>
        <v/>
      </c>
      <c r="BK87" s="232" t="str">
        <f t="shared" si="30"/>
        <v/>
      </c>
      <c r="BL87" s="232" t="str">
        <f t="shared" si="31"/>
        <v/>
      </c>
      <c r="BU87" s="236" t="str">
        <f t="shared" si="20"/>
        <v/>
      </c>
      <c r="BV87" s="236" t="str">
        <f t="shared" si="21"/>
        <v/>
      </c>
      <c r="BW87" s="236" t="str">
        <f t="shared" si="22"/>
        <v/>
      </c>
      <c r="BX87" s="535"/>
      <c r="BY87" s="536"/>
      <c r="CP87" s="224"/>
      <c r="CQ87" s="79"/>
      <c r="CR87" s="79"/>
      <c r="CS87" s="225"/>
      <c r="DI87" s="132" t="str">
        <f t="shared" si="32"/>
        <v/>
      </c>
      <c r="DP87" s="73" t="str">
        <f t="shared" si="33"/>
        <v/>
      </c>
      <c r="DQ87" s="61" t="str">
        <f t="shared" si="23"/>
        <v/>
      </c>
      <c r="DR87" s="74" t="str">
        <f t="shared" si="24"/>
        <v/>
      </c>
      <c r="DS87" s="564" t="str">
        <f>IFERROR(LOOKUP(B87,Pooling_Pool1!$C$14:$C$337,Pooling_Pool1!$B$14:$B$337),"")</f>
        <v/>
      </c>
      <c r="DT87" s="596"/>
      <c r="DU87" s="93" t="str">
        <f t="shared" si="25"/>
        <v/>
      </c>
      <c r="DV87" s="93" t="str">
        <f t="shared" si="34"/>
        <v/>
      </c>
      <c r="DW87" s="120" t="str">
        <f t="shared" si="35"/>
        <v/>
      </c>
    </row>
    <row r="88" spans="1:127" x14ac:dyDescent="0.2">
      <c r="A88" s="563">
        <v>86</v>
      </c>
      <c r="B88" s="59" t="str">
        <f>IF(C88="","",'Critical Info &amp; Checklist'!$G$11&amp;"_"&amp;TEXT('New Data Sheet'!A88,"000")&amp;IF(ISBLANK('Sample Information'!D96),"","_"&amp;'Sample Information'!D96)&amp;IF(ISBLANK('Sample Information'!E96),"","_"&amp;'Sample Information'!E96)&amp;"_"&amp;C88)</f>
        <v/>
      </c>
      <c r="C88" s="91" t="str">
        <f>IF(ISBLANK('Sample Information'!C96),"",'Sample Information'!C96)</f>
        <v/>
      </c>
      <c r="D88" s="60" t="str">
        <f>IF(ISBLANK('Sample Information'!F96),"",'Sample Information'!F96)</f>
        <v/>
      </c>
      <c r="E88" s="70" t="str">
        <f>IF(ISBLANK('Sample Information'!E96),"",'Sample Information'!E96)</f>
        <v>F11</v>
      </c>
      <c r="F88" s="60" t="str">
        <f>IF(ISBLANK('Sample Information'!T96),"Not provided",'Sample Information'!T96)</f>
        <v>Not provided</v>
      </c>
      <c r="V88" s="231" t="str">
        <f t="shared" si="26"/>
        <v/>
      </c>
      <c r="W8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8" s="224"/>
      <c r="AN88" s="79" t="str">
        <f t="shared" si="27"/>
        <v/>
      </c>
      <c r="AO88" s="79" t="str">
        <f t="shared" si="28"/>
        <v/>
      </c>
      <c r="AP88" s="79" t="str">
        <f t="shared" si="29"/>
        <v/>
      </c>
      <c r="BF88" s="231" t="str">
        <f t="shared" si="18"/>
        <v/>
      </c>
      <c r="BJ88" s="232" t="str">
        <f t="shared" si="19"/>
        <v/>
      </c>
      <c r="BK88" s="232" t="str">
        <f t="shared" si="30"/>
        <v/>
      </c>
      <c r="BL88" s="232" t="str">
        <f t="shared" si="31"/>
        <v/>
      </c>
      <c r="BU88" s="236" t="str">
        <f t="shared" si="20"/>
        <v/>
      </c>
      <c r="BV88" s="236" t="str">
        <f t="shared" si="21"/>
        <v/>
      </c>
      <c r="BW88" s="236" t="str">
        <f t="shared" si="22"/>
        <v/>
      </c>
      <c r="BX88" s="535"/>
      <c r="BY88" s="536"/>
      <c r="CP88" s="224"/>
      <c r="CQ88" s="79"/>
      <c r="CR88" s="79"/>
      <c r="CS88" s="225"/>
      <c r="DI88" s="132" t="str">
        <f t="shared" si="32"/>
        <v/>
      </c>
      <c r="DP88" s="73" t="str">
        <f t="shared" si="33"/>
        <v/>
      </c>
      <c r="DQ88" s="61" t="str">
        <f t="shared" si="23"/>
        <v/>
      </c>
      <c r="DR88" s="74" t="str">
        <f t="shared" si="24"/>
        <v/>
      </c>
      <c r="DS88" s="564" t="str">
        <f>IFERROR(LOOKUP(B88,Pooling_Pool1!$C$14:$C$337,Pooling_Pool1!$B$14:$B$337),"")</f>
        <v/>
      </c>
      <c r="DT88" s="596"/>
      <c r="DU88" s="93" t="str">
        <f t="shared" si="25"/>
        <v/>
      </c>
      <c r="DV88" s="93" t="str">
        <f t="shared" si="34"/>
        <v/>
      </c>
      <c r="DW88" s="120" t="str">
        <f t="shared" si="35"/>
        <v/>
      </c>
    </row>
    <row r="89" spans="1:127" x14ac:dyDescent="0.2">
      <c r="A89" s="563">
        <v>87</v>
      </c>
      <c r="B89" s="59" t="str">
        <f>IF(C89="","",'Critical Info &amp; Checklist'!$G$11&amp;"_"&amp;TEXT('New Data Sheet'!A89,"000")&amp;IF(ISBLANK('Sample Information'!D97),"","_"&amp;'Sample Information'!D97)&amp;IF(ISBLANK('Sample Information'!E97),"","_"&amp;'Sample Information'!E97)&amp;"_"&amp;C89)</f>
        <v/>
      </c>
      <c r="C89" s="91" t="str">
        <f>IF(ISBLANK('Sample Information'!C97),"",'Sample Information'!C97)</f>
        <v/>
      </c>
      <c r="D89" s="60" t="str">
        <f>IF(ISBLANK('Sample Information'!F97),"",'Sample Information'!F97)</f>
        <v/>
      </c>
      <c r="E89" s="70" t="str">
        <f>IF(ISBLANK('Sample Information'!E97),"",'Sample Information'!E97)</f>
        <v>G11</v>
      </c>
      <c r="F89" s="60" t="str">
        <f>IF(ISBLANK('Sample Information'!T97),"Not provided",'Sample Information'!T97)</f>
        <v>Not provided</v>
      </c>
      <c r="V89" s="231" t="str">
        <f t="shared" si="26"/>
        <v/>
      </c>
      <c r="W8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89" s="224"/>
      <c r="AN89" s="79" t="str">
        <f t="shared" si="27"/>
        <v/>
      </c>
      <c r="AO89" s="79" t="str">
        <f t="shared" si="28"/>
        <v/>
      </c>
      <c r="AP89" s="79" t="str">
        <f t="shared" si="29"/>
        <v/>
      </c>
      <c r="BF89" s="231" t="str">
        <f t="shared" si="18"/>
        <v/>
      </c>
      <c r="BJ89" s="232" t="str">
        <f t="shared" si="19"/>
        <v/>
      </c>
      <c r="BK89" s="232" t="str">
        <f t="shared" si="30"/>
        <v/>
      </c>
      <c r="BL89" s="232" t="str">
        <f t="shared" si="31"/>
        <v/>
      </c>
      <c r="BU89" s="236" t="str">
        <f t="shared" si="20"/>
        <v/>
      </c>
      <c r="BV89" s="236" t="str">
        <f t="shared" si="21"/>
        <v/>
      </c>
      <c r="BW89" s="236" t="str">
        <f t="shared" si="22"/>
        <v/>
      </c>
      <c r="BX89" s="535"/>
      <c r="BY89" s="536"/>
      <c r="CP89" s="224"/>
      <c r="CQ89" s="79"/>
      <c r="CR89" s="79"/>
      <c r="CS89" s="225"/>
      <c r="DI89" s="132" t="str">
        <f t="shared" si="32"/>
        <v/>
      </c>
      <c r="DP89" s="73" t="str">
        <f t="shared" si="33"/>
        <v/>
      </c>
      <c r="DQ89" s="61" t="str">
        <f t="shared" si="23"/>
        <v/>
      </c>
      <c r="DR89" s="74" t="str">
        <f t="shared" si="24"/>
        <v/>
      </c>
      <c r="DS89" s="564" t="str">
        <f>IFERROR(LOOKUP(B89,Pooling_Pool1!$C$14:$C$337,Pooling_Pool1!$B$14:$B$337),"")</f>
        <v/>
      </c>
      <c r="DT89" s="596"/>
      <c r="DU89" s="93" t="str">
        <f t="shared" si="25"/>
        <v/>
      </c>
      <c r="DV89" s="93" t="str">
        <f t="shared" si="34"/>
        <v/>
      </c>
      <c r="DW89" s="120" t="str">
        <f t="shared" si="35"/>
        <v/>
      </c>
    </row>
    <row r="90" spans="1:127" x14ac:dyDescent="0.2">
      <c r="A90" s="563">
        <v>88</v>
      </c>
      <c r="B90" s="59" t="str">
        <f>IF(C90="","",'Critical Info &amp; Checklist'!$G$11&amp;"_"&amp;TEXT('New Data Sheet'!A90,"000")&amp;IF(ISBLANK('Sample Information'!D98),"","_"&amp;'Sample Information'!D98)&amp;IF(ISBLANK('Sample Information'!E98),"","_"&amp;'Sample Information'!E98)&amp;"_"&amp;C90)</f>
        <v/>
      </c>
      <c r="C90" s="91" t="str">
        <f>IF(ISBLANK('Sample Information'!C98),"",'Sample Information'!C98)</f>
        <v/>
      </c>
      <c r="D90" s="60" t="str">
        <f>IF(ISBLANK('Sample Information'!F98),"",'Sample Information'!F98)</f>
        <v/>
      </c>
      <c r="E90" s="70" t="str">
        <f>IF(ISBLANK('Sample Information'!E98),"",'Sample Information'!E98)</f>
        <v>H11</v>
      </c>
      <c r="F90" s="60" t="str">
        <f>IF(ISBLANK('Sample Information'!T98),"Not provided",'Sample Information'!T98)</f>
        <v>Not provided</v>
      </c>
      <c r="V90" s="231" t="str">
        <f t="shared" si="26"/>
        <v/>
      </c>
      <c r="W9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0" s="224"/>
      <c r="AN90" s="79" t="str">
        <f t="shared" si="27"/>
        <v/>
      </c>
      <c r="AO90" s="79" t="str">
        <f t="shared" si="28"/>
        <v/>
      </c>
      <c r="AP90" s="79" t="str">
        <f t="shared" si="29"/>
        <v/>
      </c>
      <c r="BF90" s="231" t="str">
        <f t="shared" si="18"/>
        <v/>
      </c>
      <c r="BJ90" s="232" t="str">
        <f t="shared" si="19"/>
        <v/>
      </c>
      <c r="BK90" s="232" t="str">
        <f t="shared" si="30"/>
        <v/>
      </c>
      <c r="BL90" s="232" t="str">
        <f t="shared" si="31"/>
        <v/>
      </c>
      <c r="BU90" s="236" t="str">
        <f t="shared" si="20"/>
        <v/>
      </c>
      <c r="BV90" s="236" t="str">
        <f t="shared" si="21"/>
        <v/>
      </c>
      <c r="BW90" s="236" t="str">
        <f t="shared" si="22"/>
        <v/>
      </c>
      <c r="BX90" s="535"/>
      <c r="BY90" s="536"/>
      <c r="CP90" s="224"/>
      <c r="CQ90" s="79"/>
      <c r="CR90" s="79"/>
      <c r="CS90" s="225"/>
      <c r="DI90" s="132" t="str">
        <f t="shared" si="32"/>
        <v/>
      </c>
      <c r="DP90" s="73" t="str">
        <f t="shared" si="33"/>
        <v/>
      </c>
      <c r="DQ90" s="61" t="str">
        <f t="shared" si="23"/>
        <v/>
      </c>
      <c r="DR90" s="74" t="str">
        <f t="shared" si="24"/>
        <v/>
      </c>
      <c r="DS90" s="564" t="str">
        <f>IFERROR(LOOKUP(B90,Pooling_Pool1!$C$14:$C$337,Pooling_Pool1!$B$14:$B$337),"")</f>
        <v/>
      </c>
      <c r="DT90" s="596"/>
      <c r="DU90" s="93" t="str">
        <f t="shared" si="25"/>
        <v/>
      </c>
      <c r="DV90" s="93" t="str">
        <f t="shared" si="34"/>
        <v/>
      </c>
      <c r="DW90" s="120" t="str">
        <f t="shared" si="35"/>
        <v/>
      </c>
    </row>
    <row r="91" spans="1:127" x14ac:dyDescent="0.2">
      <c r="A91" s="563">
        <v>89</v>
      </c>
      <c r="B91" s="59" t="str">
        <f>IF(C91="","",'Critical Info &amp; Checklist'!$G$11&amp;"_"&amp;TEXT('New Data Sheet'!A91,"000")&amp;IF(ISBLANK('Sample Information'!D99),"","_"&amp;'Sample Information'!D99)&amp;IF(ISBLANK('Sample Information'!E99),"","_"&amp;'Sample Information'!E99)&amp;"_"&amp;C91)</f>
        <v/>
      </c>
      <c r="C91" s="91" t="str">
        <f>IF(ISBLANK('Sample Information'!C99),"",'Sample Information'!C99)</f>
        <v/>
      </c>
      <c r="D91" s="60" t="str">
        <f>IF(ISBLANK('Sample Information'!F99),"",'Sample Information'!F99)</f>
        <v/>
      </c>
      <c r="E91" s="70" t="str">
        <f>IF(ISBLANK('Sample Information'!E99),"",'Sample Information'!E99)</f>
        <v>A12</v>
      </c>
      <c r="F91" s="60" t="str">
        <f>IF(ISBLANK('Sample Information'!T99),"Not provided",'Sample Information'!T99)</f>
        <v>Not provided</v>
      </c>
      <c r="V91" s="231" t="str">
        <f t="shared" si="26"/>
        <v/>
      </c>
      <c r="W9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1" s="224"/>
      <c r="AN91" s="79" t="str">
        <f t="shared" si="27"/>
        <v/>
      </c>
      <c r="AO91" s="79" t="str">
        <f t="shared" si="28"/>
        <v/>
      </c>
      <c r="AP91" s="79" t="str">
        <f t="shared" si="29"/>
        <v/>
      </c>
      <c r="BF91" s="231" t="str">
        <f t="shared" si="18"/>
        <v/>
      </c>
      <c r="BJ91" s="232" t="str">
        <f t="shared" si="19"/>
        <v/>
      </c>
      <c r="BK91" s="232" t="str">
        <f t="shared" si="30"/>
        <v/>
      </c>
      <c r="BL91" s="232" t="str">
        <f t="shared" si="31"/>
        <v/>
      </c>
      <c r="BU91" s="236" t="str">
        <f t="shared" si="20"/>
        <v/>
      </c>
      <c r="BV91" s="236" t="str">
        <f t="shared" si="21"/>
        <v/>
      </c>
      <c r="BW91" s="236" t="str">
        <f t="shared" si="22"/>
        <v/>
      </c>
      <c r="BX91" s="535"/>
      <c r="BY91" s="536"/>
      <c r="CP91" s="224"/>
      <c r="CQ91" s="79"/>
      <c r="CR91" s="79"/>
      <c r="CS91" s="225"/>
      <c r="DI91" s="132" t="str">
        <f t="shared" si="32"/>
        <v/>
      </c>
      <c r="DP91" s="73" t="str">
        <f t="shared" si="33"/>
        <v/>
      </c>
      <c r="DQ91" s="61" t="str">
        <f t="shared" si="23"/>
        <v/>
      </c>
      <c r="DR91" s="74" t="str">
        <f t="shared" si="24"/>
        <v/>
      </c>
      <c r="DS91" s="564" t="str">
        <f>IFERROR(LOOKUP(B91,Pooling_Pool1!$C$14:$C$337,Pooling_Pool1!$B$14:$B$337),"")</f>
        <v/>
      </c>
      <c r="DT91" s="596"/>
      <c r="DU91" s="93" t="str">
        <f t="shared" si="25"/>
        <v/>
      </c>
      <c r="DV91" s="93" t="str">
        <f t="shared" si="34"/>
        <v/>
      </c>
      <c r="DW91" s="120" t="str">
        <f t="shared" si="35"/>
        <v/>
      </c>
    </row>
    <row r="92" spans="1:127" x14ac:dyDescent="0.2">
      <c r="A92" s="563">
        <v>90</v>
      </c>
      <c r="B92" s="59" t="str">
        <f>IF(C92="","",'Critical Info &amp; Checklist'!$G$11&amp;"_"&amp;TEXT('New Data Sheet'!A92,"000")&amp;IF(ISBLANK('Sample Information'!D100),"","_"&amp;'Sample Information'!D100)&amp;IF(ISBLANK('Sample Information'!E100),"","_"&amp;'Sample Information'!E100)&amp;"_"&amp;C92)</f>
        <v/>
      </c>
      <c r="C92" s="91" t="str">
        <f>IF(ISBLANK('Sample Information'!C100),"",'Sample Information'!C100)</f>
        <v/>
      </c>
      <c r="D92" s="60" t="str">
        <f>IF(ISBLANK('Sample Information'!F100),"",'Sample Information'!F100)</f>
        <v/>
      </c>
      <c r="E92" s="70" t="str">
        <f>IF(ISBLANK('Sample Information'!E100),"",'Sample Information'!E100)</f>
        <v>B12</v>
      </c>
      <c r="F92" s="60" t="str">
        <f>IF(ISBLANK('Sample Information'!T100),"Not provided",'Sample Information'!T100)</f>
        <v>Not provided</v>
      </c>
      <c r="V92" s="231" t="str">
        <f t="shared" si="26"/>
        <v/>
      </c>
      <c r="W9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2" s="224"/>
      <c r="AN92" s="79" t="str">
        <f t="shared" si="27"/>
        <v/>
      </c>
      <c r="AO92" s="79" t="str">
        <f t="shared" si="28"/>
        <v/>
      </c>
      <c r="AP92" s="79" t="str">
        <f t="shared" si="29"/>
        <v/>
      </c>
      <c r="BF92" s="231" t="str">
        <f t="shared" si="18"/>
        <v/>
      </c>
      <c r="BJ92" s="232" t="str">
        <f t="shared" si="19"/>
        <v/>
      </c>
      <c r="BK92" s="232" t="str">
        <f t="shared" si="30"/>
        <v/>
      </c>
      <c r="BL92" s="232" t="str">
        <f t="shared" si="31"/>
        <v/>
      </c>
      <c r="BU92" s="236" t="str">
        <f t="shared" si="20"/>
        <v/>
      </c>
      <c r="BV92" s="236" t="str">
        <f t="shared" si="21"/>
        <v/>
      </c>
      <c r="BW92" s="236" t="str">
        <f t="shared" si="22"/>
        <v/>
      </c>
      <c r="BX92" s="535"/>
      <c r="BY92" s="536"/>
      <c r="CP92" s="224"/>
      <c r="CQ92" s="79"/>
      <c r="CR92" s="79"/>
      <c r="CS92" s="225"/>
      <c r="DI92" s="132" t="str">
        <f t="shared" si="32"/>
        <v/>
      </c>
      <c r="DP92" s="73" t="str">
        <f t="shared" si="33"/>
        <v/>
      </c>
      <c r="DQ92" s="61" t="str">
        <f t="shared" si="23"/>
        <v/>
      </c>
      <c r="DR92" s="74" t="str">
        <f t="shared" si="24"/>
        <v/>
      </c>
      <c r="DS92" s="564" t="str">
        <f>IFERROR(LOOKUP(B92,Pooling_Pool1!$C$14:$C$337,Pooling_Pool1!$B$14:$B$337),"")</f>
        <v/>
      </c>
      <c r="DT92" s="596"/>
      <c r="DU92" s="93" t="str">
        <f t="shared" si="25"/>
        <v/>
      </c>
      <c r="DV92" s="93" t="str">
        <f t="shared" si="34"/>
        <v/>
      </c>
      <c r="DW92" s="120" t="str">
        <f t="shared" si="35"/>
        <v/>
      </c>
    </row>
    <row r="93" spans="1:127" x14ac:dyDescent="0.2">
      <c r="A93" s="563">
        <v>91</v>
      </c>
      <c r="B93" s="59" t="str">
        <f>IF(C93="","",'Critical Info &amp; Checklist'!$G$11&amp;"_"&amp;TEXT('New Data Sheet'!A93,"000")&amp;IF(ISBLANK('Sample Information'!D101),"","_"&amp;'Sample Information'!D101)&amp;IF(ISBLANK('Sample Information'!E101),"","_"&amp;'Sample Information'!E101)&amp;"_"&amp;C93)</f>
        <v/>
      </c>
      <c r="C93" s="91" t="str">
        <f>IF(ISBLANK('Sample Information'!C101),"",'Sample Information'!C101)</f>
        <v/>
      </c>
      <c r="D93" s="60" t="str">
        <f>IF(ISBLANK('Sample Information'!F101),"",'Sample Information'!F101)</f>
        <v/>
      </c>
      <c r="E93" s="70" t="str">
        <f>IF(ISBLANK('Sample Information'!E101),"",'Sample Information'!E101)</f>
        <v>C12</v>
      </c>
      <c r="F93" s="60" t="str">
        <f>IF(ISBLANK('Sample Information'!T101),"Not provided",'Sample Information'!T101)</f>
        <v>Not provided</v>
      </c>
      <c r="V93" s="231" t="str">
        <f t="shared" si="26"/>
        <v/>
      </c>
      <c r="W9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3" s="224"/>
      <c r="AN93" s="79" t="str">
        <f t="shared" si="27"/>
        <v/>
      </c>
      <c r="AO93" s="79" t="str">
        <f t="shared" si="28"/>
        <v/>
      </c>
      <c r="AP93" s="79" t="str">
        <f t="shared" si="29"/>
        <v/>
      </c>
      <c r="BF93" s="231" t="str">
        <f t="shared" si="18"/>
        <v/>
      </c>
      <c r="BJ93" s="232" t="str">
        <f t="shared" si="19"/>
        <v/>
      </c>
      <c r="BK93" s="232" t="str">
        <f t="shared" si="30"/>
        <v/>
      </c>
      <c r="BL93" s="232" t="str">
        <f t="shared" si="31"/>
        <v/>
      </c>
      <c r="BU93" s="236" t="str">
        <f t="shared" si="20"/>
        <v/>
      </c>
      <c r="BV93" s="236" t="str">
        <f t="shared" si="21"/>
        <v/>
      </c>
      <c r="BW93" s="236" t="str">
        <f t="shared" si="22"/>
        <v/>
      </c>
      <c r="BX93" s="535"/>
      <c r="BY93" s="536"/>
      <c r="CP93" s="224"/>
      <c r="CQ93" s="79"/>
      <c r="CR93" s="79"/>
      <c r="CS93" s="225"/>
      <c r="DI93" s="132" t="str">
        <f t="shared" si="32"/>
        <v/>
      </c>
      <c r="DP93" s="73" t="str">
        <f t="shared" si="33"/>
        <v/>
      </c>
      <c r="DQ93" s="61" t="str">
        <f t="shared" si="23"/>
        <v/>
      </c>
      <c r="DR93" s="74" t="str">
        <f t="shared" si="24"/>
        <v/>
      </c>
      <c r="DS93" s="564" t="str">
        <f>IFERROR(LOOKUP(B93,Pooling_Pool1!$C$14:$C$337,Pooling_Pool1!$B$14:$B$337),"")</f>
        <v/>
      </c>
      <c r="DT93" s="596"/>
      <c r="DU93" s="93" t="str">
        <f t="shared" si="25"/>
        <v/>
      </c>
      <c r="DV93" s="93" t="str">
        <f t="shared" si="34"/>
        <v/>
      </c>
      <c r="DW93" s="120" t="str">
        <f t="shared" si="35"/>
        <v/>
      </c>
    </row>
    <row r="94" spans="1:127" x14ac:dyDescent="0.2">
      <c r="A94" s="563">
        <v>92</v>
      </c>
      <c r="B94" s="59" t="str">
        <f>IF(C94="","",'Critical Info &amp; Checklist'!$G$11&amp;"_"&amp;TEXT('New Data Sheet'!A94,"000")&amp;IF(ISBLANK('Sample Information'!D102),"","_"&amp;'Sample Information'!D102)&amp;IF(ISBLANK('Sample Information'!E102),"","_"&amp;'Sample Information'!E102)&amp;"_"&amp;C94)</f>
        <v/>
      </c>
      <c r="C94" s="91" t="str">
        <f>IF(ISBLANK('Sample Information'!C102),"",'Sample Information'!C102)</f>
        <v/>
      </c>
      <c r="D94" s="60" t="str">
        <f>IF(ISBLANK('Sample Information'!F102),"",'Sample Information'!F102)</f>
        <v/>
      </c>
      <c r="E94" s="70" t="str">
        <f>IF(ISBLANK('Sample Information'!E102),"",'Sample Information'!E102)</f>
        <v>D12</v>
      </c>
      <c r="F94" s="60" t="str">
        <f>IF(ISBLANK('Sample Information'!T102),"Not provided",'Sample Information'!T102)</f>
        <v>Not provided</v>
      </c>
      <c r="V94" s="231" t="str">
        <f t="shared" si="26"/>
        <v/>
      </c>
      <c r="W9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4" s="224"/>
      <c r="AN94" s="79" t="str">
        <f t="shared" si="27"/>
        <v/>
      </c>
      <c r="AO94" s="79" t="str">
        <f t="shared" si="28"/>
        <v/>
      </c>
      <c r="AP94" s="79" t="str">
        <f t="shared" si="29"/>
        <v/>
      </c>
      <c r="BF94" s="231" t="str">
        <f t="shared" si="18"/>
        <v/>
      </c>
      <c r="BJ94" s="232" t="str">
        <f t="shared" si="19"/>
        <v/>
      </c>
      <c r="BK94" s="232" t="str">
        <f t="shared" si="30"/>
        <v/>
      </c>
      <c r="BL94" s="232" t="str">
        <f t="shared" si="31"/>
        <v/>
      </c>
      <c r="BU94" s="236" t="str">
        <f t="shared" si="20"/>
        <v/>
      </c>
      <c r="BV94" s="236" t="str">
        <f t="shared" si="21"/>
        <v/>
      </c>
      <c r="BW94" s="236" t="str">
        <f t="shared" si="22"/>
        <v/>
      </c>
      <c r="BX94" s="535"/>
      <c r="BY94" s="536"/>
      <c r="CP94" s="224"/>
      <c r="CQ94" s="79"/>
      <c r="CR94" s="79"/>
      <c r="CS94" s="225"/>
      <c r="DI94" s="132" t="str">
        <f t="shared" si="32"/>
        <v/>
      </c>
      <c r="DP94" s="73" t="str">
        <f t="shared" si="33"/>
        <v/>
      </c>
      <c r="DQ94" s="61" t="str">
        <f t="shared" si="23"/>
        <v/>
      </c>
      <c r="DR94" s="74" t="str">
        <f t="shared" si="24"/>
        <v/>
      </c>
      <c r="DS94" s="564" t="str">
        <f>IFERROR(LOOKUP(B94,Pooling_Pool1!$C$14:$C$337,Pooling_Pool1!$B$14:$B$337),"")</f>
        <v/>
      </c>
      <c r="DT94" s="596"/>
      <c r="DU94" s="93" t="str">
        <f t="shared" si="25"/>
        <v/>
      </c>
      <c r="DV94" s="93" t="str">
        <f t="shared" si="34"/>
        <v/>
      </c>
      <c r="DW94" s="120" t="str">
        <f t="shared" si="35"/>
        <v/>
      </c>
    </row>
    <row r="95" spans="1:127" x14ac:dyDescent="0.2">
      <c r="A95" s="563">
        <v>93</v>
      </c>
      <c r="B95" s="59" t="str">
        <f>IF(C95="","",'Critical Info &amp; Checklist'!$G$11&amp;"_"&amp;TEXT('New Data Sheet'!A95,"000")&amp;IF(ISBLANK('Sample Information'!D103),"","_"&amp;'Sample Information'!D103)&amp;IF(ISBLANK('Sample Information'!E103),"","_"&amp;'Sample Information'!E103)&amp;"_"&amp;C95)</f>
        <v/>
      </c>
      <c r="C95" s="91" t="str">
        <f>IF(ISBLANK('Sample Information'!C103),"",'Sample Information'!C103)</f>
        <v/>
      </c>
      <c r="D95" s="60" t="str">
        <f>IF(ISBLANK('Sample Information'!F103),"",'Sample Information'!F103)</f>
        <v/>
      </c>
      <c r="E95" s="70" t="str">
        <f>IF(ISBLANK('Sample Information'!E103),"",'Sample Information'!E103)</f>
        <v>E12</v>
      </c>
      <c r="F95" s="60" t="str">
        <f>IF(ISBLANK('Sample Information'!T103),"Not provided",'Sample Information'!T103)</f>
        <v>Not provided</v>
      </c>
      <c r="V95" s="231" t="str">
        <f t="shared" si="26"/>
        <v/>
      </c>
      <c r="W9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5" s="224"/>
      <c r="AN95" s="79" t="str">
        <f t="shared" si="27"/>
        <v/>
      </c>
      <c r="AO95" s="79" t="str">
        <f t="shared" si="28"/>
        <v/>
      </c>
      <c r="AP95" s="79" t="str">
        <f t="shared" si="29"/>
        <v/>
      </c>
      <c r="BF95" s="231" t="str">
        <f t="shared" si="18"/>
        <v/>
      </c>
      <c r="BJ95" s="232" t="str">
        <f t="shared" si="19"/>
        <v/>
      </c>
      <c r="BK95" s="232" t="str">
        <f t="shared" si="30"/>
        <v/>
      </c>
      <c r="BL95" s="232" t="str">
        <f t="shared" si="31"/>
        <v/>
      </c>
      <c r="BU95" s="236" t="str">
        <f t="shared" si="20"/>
        <v/>
      </c>
      <c r="BV95" s="236" t="str">
        <f t="shared" si="21"/>
        <v/>
      </c>
      <c r="BW95" s="236" t="str">
        <f t="shared" si="22"/>
        <v/>
      </c>
      <c r="BX95" s="535"/>
      <c r="BY95" s="536"/>
      <c r="CP95" s="224"/>
      <c r="CQ95" s="79"/>
      <c r="CR95" s="79"/>
      <c r="CS95" s="225"/>
      <c r="DI95" s="132" t="str">
        <f t="shared" si="32"/>
        <v/>
      </c>
      <c r="DP95" s="73" t="str">
        <f t="shared" si="33"/>
        <v/>
      </c>
      <c r="DQ95" s="61" t="str">
        <f t="shared" si="23"/>
        <v/>
      </c>
      <c r="DR95" s="74" t="str">
        <f t="shared" si="24"/>
        <v/>
      </c>
      <c r="DS95" s="564" t="str">
        <f>IFERROR(LOOKUP(B95,Pooling_Pool1!$C$14:$C$337,Pooling_Pool1!$B$14:$B$337),"")</f>
        <v/>
      </c>
      <c r="DT95" s="596"/>
      <c r="DU95" s="93" t="str">
        <f t="shared" si="25"/>
        <v/>
      </c>
      <c r="DV95" s="93" t="str">
        <f t="shared" si="34"/>
        <v/>
      </c>
      <c r="DW95" s="120" t="str">
        <f t="shared" si="35"/>
        <v/>
      </c>
    </row>
    <row r="96" spans="1:127" x14ac:dyDescent="0.2">
      <c r="A96" s="563">
        <v>94</v>
      </c>
      <c r="B96" s="59" t="str">
        <f>IF(C96="","",'Critical Info &amp; Checklist'!$G$11&amp;"_"&amp;TEXT('New Data Sheet'!A96,"000")&amp;IF(ISBLANK('Sample Information'!D104),"","_"&amp;'Sample Information'!D104)&amp;IF(ISBLANK('Sample Information'!E104),"","_"&amp;'Sample Information'!E104)&amp;"_"&amp;C96)</f>
        <v/>
      </c>
      <c r="C96" s="91" t="str">
        <f>IF(ISBLANK('Sample Information'!C104),"",'Sample Information'!C104)</f>
        <v/>
      </c>
      <c r="D96" s="60" t="str">
        <f>IF(ISBLANK('Sample Information'!F104),"",'Sample Information'!F104)</f>
        <v/>
      </c>
      <c r="E96" s="70" t="str">
        <f>IF(ISBLANK('Sample Information'!E104),"",'Sample Information'!E104)</f>
        <v>F12</v>
      </c>
      <c r="F96" s="60" t="str">
        <f>IF(ISBLANK('Sample Information'!T104),"Not provided",'Sample Information'!T104)</f>
        <v>Not provided</v>
      </c>
      <c r="V96" s="231" t="str">
        <f t="shared" si="26"/>
        <v/>
      </c>
      <c r="W9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6" s="224"/>
      <c r="AN96" s="79" t="str">
        <f t="shared" si="27"/>
        <v/>
      </c>
      <c r="AO96" s="79" t="str">
        <f t="shared" si="28"/>
        <v/>
      </c>
      <c r="AP96" s="79" t="str">
        <f t="shared" si="29"/>
        <v/>
      </c>
      <c r="BF96" s="231" t="str">
        <f t="shared" si="18"/>
        <v/>
      </c>
      <c r="BJ96" s="232" t="str">
        <f t="shared" si="19"/>
        <v/>
      </c>
      <c r="BK96" s="232" t="str">
        <f t="shared" si="30"/>
        <v/>
      </c>
      <c r="BL96" s="232" t="str">
        <f t="shared" si="31"/>
        <v/>
      </c>
      <c r="BU96" s="236" t="str">
        <f t="shared" si="20"/>
        <v/>
      </c>
      <c r="BV96" s="236" t="str">
        <f t="shared" si="21"/>
        <v/>
      </c>
      <c r="BW96" s="236" t="str">
        <f t="shared" si="22"/>
        <v/>
      </c>
      <c r="BX96" s="535"/>
      <c r="BY96" s="536"/>
      <c r="CP96" s="224"/>
      <c r="CQ96" s="79"/>
      <c r="CR96" s="79"/>
      <c r="CS96" s="225"/>
      <c r="DI96" s="132" t="str">
        <f t="shared" si="32"/>
        <v/>
      </c>
      <c r="DP96" s="73" t="str">
        <f t="shared" si="33"/>
        <v/>
      </c>
      <c r="DQ96" s="61" t="str">
        <f t="shared" si="23"/>
        <v/>
      </c>
      <c r="DR96" s="74" t="str">
        <f t="shared" si="24"/>
        <v/>
      </c>
      <c r="DS96" s="564" t="str">
        <f>IFERROR(LOOKUP(B96,Pooling_Pool1!$C$14:$C$337,Pooling_Pool1!$B$14:$B$337),"")</f>
        <v/>
      </c>
      <c r="DT96" s="596"/>
      <c r="DU96" s="93" t="str">
        <f t="shared" si="25"/>
        <v/>
      </c>
      <c r="DV96" s="93" t="str">
        <f t="shared" si="34"/>
        <v/>
      </c>
      <c r="DW96" s="120" t="str">
        <f t="shared" si="35"/>
        <v/>
      </c>
    </row>
    <row r="97" spans="1:127" x14ac:dyDescent="0.2">
      <c r="A97" s="563">
        <v>95</v>
      </c>
      <c r="B97" s="59" t="str">
        <f>IF(C97="","",'Critical Info &amp; Checklist'!$G$11&amp;"_"&amp;TEXT('New Data Sheet'!A97,"000")&amp;IF(ISBLANK('Sample Information'!D105),"","_"&amp;'Sample Information'!D105)&amp;IF(ISBLANK('Sample Information'!E105),"","_"&amp;'Sample Information'!E105)&amp;"_"&amp;C97)</f>
        <v/>
      </c>
      <c r="C97" s="91" t="str">
        <f>IF(ISBLANK('Sample Information'!C105),"",'Sample Information'!C105)</f>
        <v/>
      </c>
      <c r="D97" s="60" t="str">
        <f>IF(ISBLANK('Sample Information'!F105),"",'Sample Information'!F105)</f>
        <v/>
      </c>
      <c r="E97" s="70" t="str">
        <f>IF(ISBLANK('Sample Information'!E105),"",'Sample Information'!E105)</f>
        <v>G12</v>
      </c>
      <c r="F97" s="60" t="str">
        <f>IF(ISBLANK('Sample Information'!T105),"Not provided",'Sample Information'!T105)</f>
        <v>Not provided</v>
      </c>
      <c r="V97" s="231" t="str">
        <f t="shared" si="26"/>
        <v/>
      </c>
      <c r="W9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7" s="224"/>
      <c r="AN97" s="79" t="str">
        <f t="shared" si="27"/>
        <v/>
      </c>
      <c r="AO97" s="79" t="str">
        <f t="shared" si="28"/>
        <v/>
      </c>
      <c r="AP97" s="79" t="str">
        <f t="shared" si="29"/>
        <v/>
      </c>
      <c r="BF97" s="231" t="str">
        <f t="shared" si="18"/>
        <v/>
      </c>
      <c r="BJ97" s="232" t="str">
        <f t="shared" si="19"/>
        <v/>
      </c>
      <c r="BK97" s="232" t="str">
        <f t="shared" si="30"/>
        <v/>
      </c>
      <c r="BL97" s="232" t="str">
        <f t="shared" si="31"/>
        <v/>
      </c>
      <c r="BU97" s="236" t="str">
        <f t="shared" si="20"/>
        <v/>
      </c>
      <c r="BV97" s="236" t="str">
        <f t="shared" si="21"/>
        <v/>
      </c>
      <c r="BW97" s="236" t="str">
        <f t="shared" si="22"/>
        <v/>
      </c>
      <c r="BX97" s="535"/>
      <c r="BY97" s="536"/>
      <c r="CP97" s="224"/>
      <c r="CQ97" s="79"/>
      <c r="CR97" s="79"/>
      <c r="CS97" s="225"/>
      <c r="DI97" s="132" t="str">
        <f t="shared" si="32"/>
        <v/>
      </c>
      <c r="DP97" s="73" t="str">
        <f t="shared" si="33"/>
        <v/>
      </c>
      <c r="DQ97" s="61" t="str">
        <f t="shared" si="23"/>
        <v/>
      </c>
      <c r="DR97" s="74" t="str">
        <f t="shared" si="24"/>
        <v/>
      </c>
      <c r="DS97" s="564" t="str">
        <f>IFERROR(LOOKUP(B97,Pooling_Pool1!$C$14:$C$337,Pooling_Pool1!$B$14:$B$337),"")</f>
        <v/>
      </c>
      <c r="DT97" s="596"/>
      <c r="DU97" s="93" t="str">
        <f t="shared" si="25"/>
        <v/>
      </c>
      <c r="DV97" s="93" t="str">
        <f t="shared" si="34"/>
        <v/>
      </c>
      <c r="DW97" s="120" t="str">
        <f t="shared" si="35"/>
        <v/>
      </c>
    </row>
    <row r="98" spans="1:127" x14ac:dyDescent="0.2">
      <c r="A98" s="563">
        <v>96</v>
      </c>
      <c r="B98" s="59" t="str">
        <f>IF(C98="","",'Critical Info &amp; Checklist'!$G$11&amp;"_"&amp;TEXT('New Data Sheet'!A98,"000")&amp;IF(ISBLANK('Sample Information'!D106),"","_"&amp;'Sample Information'!D106)&amp;IF(ISBLANK('Sample Information'!E106),"","_"&amp;'Sample Information'!E106)&amp;"_"&amp;C98)</f>
        <v/>
      </c>
      <c r="C98" s="91" t="str">
        <f>IF(ISBLANK('Sample Information'!C106),"",'Sample Information'!C106)</f>
        <v/>
      </c>
      <c r="D98" s="60" t="str">
        <f>IF(ISBLANK('Sample Information'!F106),"",'Sample Information'!F106)</f>
        <v/>
      </c>
      <c r="E98" s="70" t="str">
        <f>IF(ISBLANK('Sample Information'!E106),"",'Sample Information'!E106)</f>
        <v>H12</v>
      </c>
      <c r="F98" s="60" t="str">
        <f>IF(ISBLANK('Sample Information'!T106),"Not provided",'Sample Information'!T106)</f>
        <v>Not provided</v>
      </c>
      <c r="V98" s="231" t="str">
        <f t="shared" si="26"/>
        <v/>
      </c>
      <c r="W9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8" s="224"/>
      <c r="AN98" s="79" t="str">
        <f t="shared" si="27"/>
        <v/>
      </c>
      <c r="AO98" s="79" t="str">
        <f t="shared" si="28"/>
        <v/>
      </c>
      <c r="AP98" s="79" t="str">
        <f t="shared" si="29"/>
        <v/>
      </c>
      <c r="BF98" s="231" t="str">
        <f t="shared" si="18"/>
        <v/>
      </c>
      <c r="BJ98" s="232" t="str">
        <f t="shared" si="19"/>
        <v/>
      </c>
      <c r="BK98" s="232" t="str">
        <f t="shared" si="30"/>
        <v/>
      </c>
      <c r="BL98" s="232" t="str">
        <f t="shared" si="31"/>
        <v/>
      </c>
      <c r="BU98" s="236" t="str">
        <f t="shared" si="20"/>
        <v/>
      </c>
      <c r="BV98" s="236" t="str">
        <f t="shared" si="21"/>
        <v/>
      </c>
      <c r="BW98" s="236" t="str">
        <f t="shared" si="22"/>
        <v/>
      </c>
      <c r="BX98" s="535"/>
      <c r="BY98" s="536"/>
      <c r="CP98" s="224"/>
      <c r="CQ98" s="79"/>
      <c r="CR98" s="79"/>
      <c r="CS98" s="225"/>
      <c r="DI98" s="132" t="str">
        <f t="shared" si="32"/>
        <v/>
      </c>
      <c r="DP98" s="73" t="str">
        <f t="shared" si="33"/>
        <v/>
      </c>
      <c r="DQ98" s="61" t="str">
        <f t="shared" si="23"/>
        <v/>
      </c>
      <c r="DR98" s="74" t="str">
        <f t="shared" si="24"/>
        <v/>
      </c>
      <c r="DS98" s="564" t="str">
        <f>IFERROR(LOOKUP(B98,Pooling_Pool1!$C$14:$C$337,Pooling_Pool1!$B$14:$B$337),"")</f>
        <v/>
      </c>
      <c r="DT98" s="596"/>
      <c r="DU98" s="93" t="str">
        <f t="shared" si="25"/>
        <v/>
      </c>
      <c r="DV98" s="93" t="str">
        <f t="shared" si="34"/>
        <v/>
      </c>
      <c r="DW98" s="120" t="str">
        <f t="shared" si="35"/>
        <v/>
      </c>
    </row>
    <row r="99" spans="1:127" x14ac:dyDescent="0.2">
      <c r="A99" s="563">
        <v>97</v>
      </c>
      <c r="B99" s="59" t="str">
        <f>IF(C99="","",'Critical Info &amp; Checklist'!$G$11&amp;"_"&amp;TEXT('New Data Sheet'!A99,"000")&amp;IF(ISBLANK('Sample Information'!D107),"","_"&amp;'Sample Information'!D107)&amp;IF(ISBLANK('Sample Information'!E107),"","_"&amp;'Sample Information'!E107)&amp;"_"&amp;C99)</f>
        <v/>
      </c>
      <c r="C99" s="91" t="str">
        <f>IF(ISBLANK('Sample Information'!C107),"",'Sample Information'!C107)</f>
        <v/>
      </c>
      <c r="D99" s="60" t="str">
        <f>IF(ISBLANK('Sample Information'!F107),"",'Sample Information'!F107)</f>
        <v/>
      </c>
      <c r="E99" s="70" t="str">
        <f>IF(ISBLANK('Sample Information'!E107),"",'Sample Information'!E107)</f>
        <v/>
      </c>
      <c r="F99" s="60" t="str">
        <f>IF(ISBLANK('Sample Information'!T107),"Not provided",'Sample Information'!T107)</f>
        <v>Not provided</v>
      </c>
      <c r="V99" s="231" t="str">
        <f t="shared" si="26"/>
        <v/>
      </c>
      <c r="W9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99" s="224"/>
      <c r="AN99" s="79" t="str">
        <f t="shared" si="27"/>
        <v/>
      </c>
      <c r="AO99" s="79" t="str">
        <f t="shared" si="28"/>
        <v/>
      </c>
      <c r="AP99" s="79" t="str">
        <f t="shared" si="29"/>
        <v/>
      </c>
      <c r="BF99" s="231" t="str">
        <f t="shared" si="18"/>
        <v/>
      </c>
      <c r="BJ99" s="232" t="str">
        <f t="shared" si="19"/>
        <v/>
      </c>
      <c r="BK99" s="232" t="str">
        <f t="shared" si="30"/>
        <v/>
      </c>
      <c r="BL99" s="232" t="str">
        <f t="shared" si="31"/>
        <v/>
      </c>
      <c r="BU99" s="236" t="str">
        <f t="shared" si="20"/>
        <v/>
      </c>
      <c r="BV99" s="236" t="str">
        <f t="shared" si="21"/>
        <v/>
      </c>
      <c r="BW99" s="236" t="str">
        <f t="shared" si="22"/>
        <v/>
      </c>
      <c r="BX99" s="535"/>
      <c r="BY99" s="536"/>
      <c r="CP99" s="224"/>
      <c r="CQ99" s="79"/>
      <c r="CR99" s="79"/>
      <c r="CS99" s="225"/>
      <c r="DI99" s="132" t="str">
        <f t="shared" si="32"/>
        <v/>
      </c>
      <c r="DP99" s="73" t="str">
        <f t="shared" si="33"/>
        <v/>
      </c>
      <c r="DQ99" s="61" t="str">
        <f t="shared" si="23"/>
        <v/>
      </c>
      <c r="DR99" s="74" t="str">
        <f t="shared" si="24"/>
        <v/>
      </c>
      <c r="DS99" s="564" t="str">
        <f>IFERROR(LOOKUP(B99,Pooling_Pool1!$C$14:$C$337,Pooling_Pool1!$B$14:$B$337),"")</f>
        <v/>
      </c>
      <c r="DT99" s="596"/>
      <c r="DU99" s="93" t="str">
        <f t="shared" si="25"/>
        <v/>
      </c>
      <c r="DV99" s="93" t="str">
        <f t="shared" si="34"/>
        <v/>
      </c>
      <c r="DW99" s="120" t="str">
        <f t="shared" si="35"/>
        <v/>
      </c>
    </row>
    <row r="100" spans="1:127" x14ac:dyDescent="0.2">
      <c r="A100" s="563">
        <v>98</v>
      </c>
      <c r="B100" s="59" t="str">
        <f>IF(C100="","",'Critical Info &amp; Checklist'!$G$11&amp;"_"&amp;TEXT('New Data Sheet'!A100,"000")&amp;IF(ISBLANK('Sample Information'!D108),"","_"&amp;'Sample Information'!D108)&amp;IF(ISBLANK('Sample Information'!E108),"","_"&amp;'Sample Information'!E108)&amp;"_"&amp;C100)</f>
        <v/>
      </c>
      <c r="C100" s="91" t="str">
        <f>IF(ISBLANK('Sample Information'!C108),"",'Sample Information'!C108)</f>
        <v/>
      </c>
      <c r="D100" s="60" t="str">
        <f>IF(ISBLANK('Sample Information'!F108),"",'Sample Information'!F108)</f>
        <v/>
      </c>
      <c r="E100" s="70" t="str">
        <f>IF(ISBLANK('Sample Information'!E108),"",'Sample Information'!E108)</f>
        <v/>
      </c>
      <c r="F100" s="60" t="str">
        <f>IF(ISBLANK('Sample Information'!T108),"Not provided",'Sample Information'!T108)</f>
        <v>Not provided</v>
      </c>
      <c r="V100" s="231" t="str">
        <f t="shared" si="26"/>
        <v/>
      </c>
      <c r="W10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0" s="224"/>
      <c r="AN100" s="79" t="str">
        <f t="shared" si="27"/>
        <v/>
      </c>
      <c r="AO100" s="79" t="str">
        <f t="shared" si="28"/>
        <v/>
      </c>
      <c r="AP100" s="79" t="str">
        <f t="shared" si="29"/>
        <v/>
      </c>
      <c r="BF100" s="231" t="str">
        <f t="shared" si="18"/>
        <v/>
      </c>
      <c r="BJ100" s="232" t="str">
        <f t="shared" si="19"/>
        <v/>
      </c>
      <c r="BK100" s="232" t="str">
        <f t="shared" si="30"/>
        <v/>
      </c>
      <c r="BL100" s="232" t="str">
        <f t="shared" si="31"/>
        <v/>
      </c>
      <c r="BU100" s="236" t="str">
        <f t="shared" si="20"/>
        <v/>
      </c>
      <c r="BV100" s="236" t="str">
        <f t="shared" si="21"/>
        <v/>
      </c>
      <c r="BW100" s="236" t="str">
        <f t="shared" si="22"/>
        <v/>
      </c>
      <c r="BX100" s="535"/>
      <c r="BY100" s="536"/>
      <c r="CP100" s="224"/>
      <c r="CQ100" s="79"/>
      <c r="CR100" s="79"/>
      <c r="CS100" s="225"/>
      <c r="DI100" s="132" t="str">
        <f t="shared" si="32"/>
        <v/>
      </c>
      <c r="DP100" s="73" t="str">
        <f t="shared" si="33"/>
        <v/>
      </c>
      <c r="DQ100" s="61" t="str">
        <f t="shared" si="23"/>
        <v/>
      </c>
      <c r="DR100" s="74" t="str">
        <f t="shared" si="24"/>
        <v/>
      </c>
      <c r="DS100" s="564" t="str">
        <f>IFERROR(LOOKUP(B100,Pooling_Pool1!$C$14:$C$337,Pooling_Pool1!$B$14:$B$337),"")</f>
        <v/>
      </c>
      <c r="DT100" s="596"/>
      <c r="DU100" s="93" t="str">
        <f t="shared" si="25"/>
        <v/>
      </c>
      <c r="DV100" s="93" t="str">
        <f t="shared" si="34"/>
        <v/>
      </c>
      <c r="DW100" s="120" t="str">
        <f t="shared" si="35"/>
        <v/>
      </c>
    </row>
    <row r="101" spans="1:127" x14ac:dyDescent="0.2">
      <c r="A101" s="563">
        <v>99</v>
      </c>
      <c r="B101" s="59" t="str">
        <f>IF(C101="","",'Critical Info &amp; Checklist'!$G$11&amp;"_"&amp;TEXT('New Data Sheet'!A101,"000")&amp;IF(ISBLANK('Sample Information'!D109),"","_"&amp;'Sample Information'!D109)&amp;IF(ISBLANK('Sample Information'!E109),"","_"&amp;'Sample Information'!E109)&amp;"_"&amp;C101)</f>
        <v/>
      </c>
      <c r="C101" s="91" t="str">
        <f>IF(ISBLANK('Sample Information'!C109),"",'Sample Information'!C109)</f>
        <v/>
      </c>
      <c r="D101" s="60" t="str">
        <f>IF(ISBLANK('Sample Information'!F109),"",'Sample Information'!F109)</f>
        <v/>
      </c>
      <c r="E101" s="70" t="str">
        <f>IF(ISBLANK('Sample Information'!E109),"",'Sample Information'!E109)</f>
        <v/>
      </c>
      <c r="F101" s="60" t="str">
        <f>IF(ISBLANK('Sample Information'!T109),"Not provided",'Sample Information'!T109)</f>
        <v>Not provided</v>
      </c>
      <c r="V101" s="231" t="str">
        <f t="shared" si="26"/>
        <v/>
      </c>
      <c r="W10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1" s="224"/>
      <c r="AN101" s="79" t="str">
        <f t="shared" si="27"/>
        <v/>
      </c>
      <c r="AO101" s="79" t="str">
        <f t="shared" si="28"/>
        <v/>
      </c>
      <c r="AP101" s="79" t="str">
        <f t="shared" si="29"/>
        <v/>
      </c>
      <c r="BF101" s="231" t="str">
        <f t="shared" si="18"/>
        <v/>
      </c>
      <c r="BJ101" s="232" t="str">
        <f t="shared" si="19"/>
        <v/>
      </c>
      <c r="BK101" s="232" t="str">
        <f t="shared" si="30"/>
        <v/>
      </c>
      <c r="BL101" s="232" t="str">
        <f t="shared" si="31"/>
        <v/>
      </c>
      <c r="BU101" s="236" t="str">
        <f t="shared" si="20"/>
        <v/>
      </c>
      <c r="BV101" s="236" t="str">
        <f t="shared" si="21"/>
        <v/>
      </c>
      <c r="BW101" s="236" t="str">
        <f t="shared" si="22"/>
        <v/>
      </c>
      <c r="BX101" s="535"/>
      <c r="BY101" s="536"/>
      <c r="CP101" s="224"/>
      <c r="CQ101" s="79"/>
      <c r="CR101" s="79"/>
      <c r="CS101" s="225"/>
      <c r="DI101" s="132" t="str">
        <f t="shared" si="32"/>
        <v/>
      </c>
      <c r="DP101" s="73" t="str">
        <f t="shared" si="33"/>
        <v/>
      </c>
      <c r="DQ101" s="61" t="str">
        <f t="shared" si="23"/>
        <v/>
      </c>
      <c r="DR101" s="74" t="str">
        <f t="shared" si="24"/>
        <v/>
      </c>
      <c r="DS101" s="564" t="str">
        <f>IFERROR(LOOKUP(B101,Pooling_Pool1!$C$14:$C$337,Pooling_Pool1!$B$14:$B$337),"")</f>
        <v/>
      </c>
      <c r="DT101" s="596"/>
      <c r="DU101" s="93" t="str">
        <f t="shared" si="25"/>
        <v/>
      </c>
      <c r="DV101" s="93" t="str">
        <f t="shared" si="34"/>
        <v/>
      </c>
      <c r="DW101" s="120" t="str">
        <f t="shared" si="35"/>
        <v/>
      </c>
    </row>
    <row r="102" spans="1:127" x14ac:dyDescent="0.2">
      <c r="A102" s="563">
        <v>100</v>
      </c>
      <c r="B102" s="59" t="str">
        <f>IF(C102="","",'Critical Info &amp; Checklist'!$G$11&amp;"_"&amp;TEXT('New Data Sheet'!A102,"000")&amp;IF(ISBLANK('Sample Information'!D110),"","_"&amp;'Sample Information'!D110)&amp;IF(ISBLANK('Sample Information'!E110),"","_"&amp;'Sample Information'!E110)&amp;"_"&amp;C102)</f>
        <v/>
      </c>
      <c r="C102" s="91" t="str">
        <f>IF(ISBLANK('Sample Information'!C110),"",'Sample Information'!C110)</f>
        <v/>
      </c>
      <c r="D102" s="60" t="str">
        <f>IF(ISBLANK('Sample Information'!F110),"",'Sample Information'!F110)</f>
        <v/>
      </c>
      <c r="E102" s="70" t="str">
        <f>IF(ISBLANK('Sample Information'!E110),"",'Sample Information'!E110)</f>
        <v/>
      </c>
      <c r="F102" s="60" t="str">
        <f>IF(ISBLANK('Sample Information'!T110),"Not provided",'Sample Information'!T110)</f>
        <v>Not provided</v>
      </c>
      <c r="V102" s="231" t="str">
        <f t="shared" si="26"/>
        <v/>
      </c>
      <c r="W10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2" s="224"/>
      <c r="AN102" s="79" t="str">
        <f t="shared" si="27"/>
        <v/>
      </c>
      <c r="AO102" s="79" t="str">
        <f t="shared" si="28"/>
        <v/>
      </c>
      <c r="AP102" s="79" t="str">
        <f t="shared" si="29"/>
        <v/>
      </c>
      <c r="BF102" s="231" t="str">
        <f t="shared" si="18"/>
        <v/>
      </c>
      <c r="BJ102" s="232" t="str">
        <f t="shared" si="19"/>
        <v/>
      </c>
      <c r="BK102" s="232" t="str">
        <f t="shared" si="30"/>
        <v/>
      </c>
      <c r="BL102" s="232" t="str">
        <f t="shared" si="31"/>
        <v/>
      </c>
      <c r="BU102" s="236" t="str">
        <f t="shared" si="20"/>
        <v/>
      </c>
      <c r="BV102" s="236" t="str">
        <f t="shared" si="21"/>
        <v/>
      </c>
      <c r="BW102" s="236" t="str">
        <f t="shared" si="22"/>
        <v/>
      </c>
      <c r="BX102" s="535"/>
      <c r="BY102" s="536"/>
      <c r="CP102" s="224"/>
      <c r="CQ102" s="79"/>
      <c r="CR102" s="79"/>
      <c r="CS102" s="225"/>
      <c r="DI102" s="132" t="str">
        <f t="shared" si="32"/>
        <v/>
      </c>
      <c r="DP102" s="73" t="str">
        <f t="shared" si="33"/>
        <v/>
      </c>
      <c r="DQ102" s="61" t="str">
        <f t="shared" si="23"/>
        <v/>
      </c>
      <c r="DR102" s="74" t="str">
        <f t="shared" si="24"/>
        <v/>
      </c>
      <c r="DS102" s="564" t="str">
        <f>IFERROR(LOOKUP(B102,Pooling_Pool1!$C$14:$C$337,Pooling_Pool1!$B$14:$B$337),"")</f>
        <v/>
      </c>
      <c r="DT102" s="596"/>
      <c r="DU102" s="93" t="str">
        <f t="shared" si="25"/>
        <v/>
      </c>
      <c r="DV102" s="93" t="str">
        <f t="shared" si="34"/>
        <v/>
      </c>
      <c r="DW102" s="120" t="str">
        <f t="shared" si="35"/>
        <v/>
      </c>
    </row>
    <row r="103" spans="1:127" x14ac:dyDescent="0.2">
      <c r="A103" s="563">
        <v>101</v>
      </c>
      <c r="B103" s="59" t="str">
        <f>IF(C103="","",'Critical Info &amp; Checklist'!$G$11&amp;"_"&amp;TEXT('New Data Sheet'!A103,"000")&amp;IF(ISBLANK('Sample Information'!D111),"","_"&amp;'Sample Information'!D111)&amp;IF(ISBLANK('Sample Information'!E111),"","_"&amp;'Sample Information'!E111)&amp;"_"&amp;C103)</f>
        <v/>
      </c>
      <c r="C103" s="91" t="str">
        <f>IF(ISBLANK('Sample Information'!C111),"",'Sample Information'!C111)</f>
        <v/>
      </c>
      <c r="D103" s="60" t="str">
        <f>IF(ISBLANK('Sample Information'!F111),"",'Sample Information'!F111)</f>
        <v/>
      </c>
      <c r="E103" s="70" t="str">
        <f>IF(ISBLANK('Sample Information'!E111),"",'Sample Information'!E111)</f>
        <v/>
      </c>
      <c r="F103" s="60" t="str">
        <f>IF(ISBLANK('Sample Information'!T111),"Not provided",'Sample Information'!T111)</f>
        <v>Not provided</v>
      </c>
      <c r="V103" s="231" t="str">
        <f t="shared" si="26"/>
        <v/>
      </c>
      <c r="W10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3" s="224"/>
      <c r="AN103" s="79" t="str">
        <f t="shared" si="27"/>
        <v/>
      </c>
      <c r="AO103" s="79" t="str">
        <f t="shared" si="28"/>
        <v/>
      </c>
      <c r="AP103" s="79" t="str">
        <f t="shared" si="29"/>
        <v/>
      </c>
      <c r="BF103" s="231" t="str">
        <f t="shared" si="18"/>
        <v/>
      </c>
      <c r="BJ103" s="232" t="str">
        <f t="shared" si="19"/>
        <v/>
      </c>
      <c r="BK103" s="232" t="str">
        <f t="shared" si="30"/>
        <v/>
      </c>
      <c r="BL103" s="232" t="str">
        <f t="shared" si="31"/>
        <v/>
      </c>
      <c r="BU103" s="236" t="str">
        <f t="shared" si="20"/>
        <v/>
      </c>
      <c r="BV103" s="236" t="str">
        <f t="shared" si="21"/>
        <v/>
      </c>
      <c r="BW103" s="236" t="str">
        <f t="shared" si="22"/>
        <v/>
      </c>
      <c r="BX103" s="535"/>
      <c r="BY103" s="536"/>
      <c r="CP103" s="224"/>
      <c r="CQ103" s="79"/>
      <c r="CR103" s="79"/>
      <c r="CS103" s="225"/>
      <c r="DI103" s="132" t="str">
        <f t="shared" si="32"/>
        <v/>
      </c>
      <c r="DP103" s="73" t="str">
        <f t="shared" si="33"/>
        <v/>
      </c>
      <c r="DQ103" s="61" t="str">
        <f t="shared" si="23"/>
        <v/>
      </c>
      <c r="DR103" s="74" t="str">
        <f t="shared" si="24"/>
        <v/>
      </c>
      <c r="DS103" s="564" t="str">
        <f>IFERROR(LOOKUP(B103,Pooling_Pool1!$C$14:$C$337,Pooling_Pool1!$B$14:$B$337),"")</f>
        <v/>
      </c>
      <c r="DT103" s="596"/>
      <c r="DU103" s="93" t="str">
        <f t="shared" si="25"/>
        <v/>
      </c>
      <c r="DV103" s="93" t="str">
        <f t="shared" si="34"/>
        <v/>
      </c>
      <c r="DW103" s="120" t="str">
        <f t="shared" si="35"/>
        <v/>
      </c>
    </row>
    <row r="104" spans="1:127" x14ac:dyDescent="0.2">
      <c r="A104" s="563">
        <v>102</v>
      </c>
      <c r="B104" s="59" t="str">
        <f>IF(C104="","",'Critical Info &amp; Checklist'!$G$11&amp;"_"&amp;TEXT('New Data Sheet'!A104,"000")&amp;IF(ISBLANK('Sample Information'!D112),"","_"&amp;'Sample Information'!D112)&amp;IF(ISBLANK('Sample Information'!E112),"","_"&amp;'Sample Information'!E112)&amp;"_"&amp;C104)</f>
        <v/>
      </c>
      <c r="C104" s="91" t="str">
        <f>IF(ISBLANK('Sample Information'!C112),"",'Sample Information'!C112)</f>
        <v/>
      </c>
      <c r="D104" s="60" t="str">
        <f>IF(ISBLANK('Sample Information'!F112),"",'Sample Information'!F112)</f>
        <v/>
      </c>
      <c r="E104" s="70" t="str">
        <f>IF(ISBLANK('Sample Information'!E112),"",'Sample Information'!E112)</f>
        <v/>
      </c>
      <c r="F104" s="60" t="str">
        <f>IF(ISBLANK('Sample Information'!T112),"Not provided",'Sample Information'!T112)</f>
        <v>Not provided</v>
      </c>
      <c r="V104" s="231" t="str">
        <f t="shared" si="26"/>
        <v/>
      </c>
      <c r="W10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4" s="224"/>
      <c r="AN104" s="79" t="str">
        <f t="shared" si="27"/>
        <v/>
      </c>
      <c r="AO104" s="79" t="str">
        <f t="shared" si="28"/>
        <v/>
      </c>
      <c r="AP104" s="79" t="str">
        <f t="shared" si="29"/>
        <v/>
      </c>
      <c r="BF104" s="231" t="str">
        <f t="shared" si="18"/>
        <v/>
      </c>
      <c r="BJ104" s="232" t="str">
        <f t="shared" si="19"/>
        <v/>
      </c>
      <c r="BK104" s="232" t="str">
        <f t="shared" si="30"/>
        <v/>
      </c>
      <c r="BL104" s="232" t="str">
        <f t="shared" si="31"/>
        <v/>
      </c>
      <c r="BU104" s="236" t="str">
        <f t="shared" si="20"/>
        <v/>
      </c>
      <c r="BV104" s="236" t="str">
        <f t="shared" si="21"/>
        <v/>
      </c>
      <c r="BW104" s="236" t="str">
        <f t="shared" si="22"/>
        <v/>
      </c>
      <c r="BX104" s="535"/>
      <c r="BY104" s="536"/>
      <c r="CP104" s="224"/>
      <c r="CQ104" s="79"/>
      <c r="CR104" s="79"/>
      <c r="CS104" s="225"/>
      <c r="DI104" s="132" t="str">
        <f t="shared" si="32"/>
        <v/>
      </c>
      <c r="DP104" s="73" t="str">
        <f t="shared" si="33"/>
        <v/>
      </c>
      <c r="DQ104" s="61" t="str">
        <f t="shared" si="23"/>
        <v/>
      </c>
      <c r="DR104" s="74" t="str">
        <f t="shared" si="24"/>
        <v/>
      </c>
      <c r="DS104" s="564" t="str">
        <f>IFERROR(LOOKUP(B104,Pooling_Pool1!$C$14:$C$337,Pooling_Pool1!$B$14:$B$337),"")</f>
        <v/>
      </c>
      <c r="DT104" s="596"/>
      <c r="DU104" s="93" t="str">
        <f t="shared" si="25"/>
        <v/>
      </c>
      <c r="DV104" s="93" t="str">
        <f t="shared" si="34"/>
        <v/>
      </c>
      <c r="DW104" s="120" t="str">
        <f t="shared" si="35"/>
        <v/>
      </c>
    </row>
    <row r="105" spans="1:127" x14ac:dyDescent="0.2">
      <c r="A105" s="563">
        <v>103</v>
      </c>
      <c r="B105" s="59" t="str">
        <f>IF(C105="","",'Critical Info &amp; Checklist'!$G$11&amp;"_"&amp;TEXT('New Data Sheet'!A105,"000")&amp;IF(ISBLANK('Sample Information'!D113),"","_"&amp;'Sample Information'!D113)&amp;IF(ISBLANK('Sample Information'!E113),"","_"&amp;'Sample Information'!E113)&amp;"_"&amp;C105)</f>
        <v/>
      </c>
      <c r="C105" s="91" t="str">
        <f>IF(ISBLANK('Sample Information'!C113),"",'Sample Information'!C113)</f>
        <v/>
      </c>
      <c r="D105" s="60" t="str">
        <f>IF(ISBLANK('Sample Information'!F113),"",'Sample Information'!F113)</f>
        <v/>
      </c>
      <c r="E105" s="70" t="str">
        <f>IF(ISBLANK('Sample Information'!E113),"",'Sample Information'!E113)</f>
        <v/>
      </c>
      <c r="F105" s="60" t="str">
        <f>IF(ISBLANK('Sample Information'!T113),"Not provided",'Sample Information'!T113)</f>
        <v>Not provided</v>
      </c>
      <c r="V105" s="231" t="str">
        <f t="shared" si="26"/>
        <v/>
      </c>
      <c r="W10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5" s="224"/>
      <c r="AN105" s="79" t="str">
        <f t="shared" si="27"/>
        <v/>
      </c>
      <c r="AO105" s="79" t="str">
        <f t="shared" si="28"/>
        <v/>
      </c>
      <c r="AP105" s="79" t="str">
        <f t="shared" si="29"/>
        <v/>
      </c>
      <c r="BF105" s="231" t="str">
        <f t="shared" si="18"/>
        <v/>
      </c>
      <c r="BJ105" s="232" t="str">
        <f t="shared" si="19"/>
        <v/>
      </c>
      <c r="BK105" s="232" t="str">
        <f t="shared" si="30"/>
        <v/>
      </c>
      <c r="BL105" s="232" t="str">
        <f t="shared" si="31"/>
        <v/>
      </c>
      <c r="BU105" s="236" t="str">
        <f t="shared" si="20"/>
        <v/>
      </c>
      <c r="BV105" s="236" t="str">
        <f t="shared" si="21"/>
        <v/>
      </c>
      <c r="BW105" s="236" t="str">
        <f t="shared" si="22"/>
        <v/>
      </c>
      <c r="BX105" s="535"/>
      <c r="BY105" s="536"/>
      <c r="CP105" s="224"/>
      <c r="CQ105" s="79"/>
      <c r="CR105" s="79"/>
      <c r="CS105" s="225"/>
      <c r="DI105" s="132" t="str">
        <f t="shared" si="32"/>
        <v/>
      </c>
      <c r="DP105" s="73" t="str">
        <f t="shared" si="33"/>
        <v/>
      </c>
      <c r="DQ105" s="61" t="str">
        <f t="shared" si="23"/>
        <v/>
      </c>
      <c r="DR105" s="74" t="str">
        <f t="shared" si="24"/>
        <v/>
      </c>
      <c r="DS105" s="564" t="str">
        <f>IFERROR(LOOKUP(B105,Pooling_Pool1!$C$14:$C$337,Pooling_Pool1!$B$14:$B$337),"")</f>
        <v/>
      </c>
      <c r="DT105" s="596"/>
      <c r="DU105" s="93" t="str">
        <f t="shared" si="25"/>
        <v/>
      </c>
      <c r="DV105" s="93" t="str">
        <f t="shared" si="34"/>
        <v/>
      </c>
      <c r="DW105" s="120" t="str">
        <f t="shared" si="35"/>
        <v/>
      </c>
    </row>
    <row r="106" spans="1:127" x14ac:dyDescent="0.2">
      <c r="A106" s="563">
        <v>104</v>
      </c>
      <c r="B106" s="59" t="str">
        <f>IF(C106="","",'Critical Info &amp; Checklist'!$G$11&amp;"_"&amp;TEXT('New Data Sheet'!A106,"000")&amp;IF(ISBLANK('Sample Information'!D114),"","_"&amp;'Sample Information'!D114)&amp;IF(ISBLANK('Sample Information'!E114),"","_"&amp;'Sample Information'!E114)&amp;"_"&amp;C106)</f>
        <v/>
      </c>
      <c r="C106" s="91" t="str">
        <f>IF(ISBLANK('Sample Information'!C114),"",'Sample Information'!C114)</f>
        <v/>
      </c>
      <c r="D106" s="60" t="str">
        <f>IF(ISBLANK('Sample Information'!F114),"",'Sample Information'!F114)</f>
        <v/>
      </c>
      <c r="E106" s="70" t="str">
        <f>IF(ISBLANK('Sample Information'!E114),"",'Sample Information'!E114)</f>
        <v/>
      </c>
      <c r="F106" s="60" t="str">
        <f>IF(ISBLANK('Sample Information'!T114),"Not provided",'Sample Information'!T114)</f>
        <v>Not provided</v>
      </c>
      <c r="V106" s="231" t="str">
        <f t="shared" si="26"/>
        <v/>
      </c>
      <c r="W10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6" s="224"/>
      <c r="AN106" s="79" t="str">
        <f t="shared" si="27"/>
        <v/>
      </c>
      <c r="AO106" s="79" t="str">
        <f t="shared" si="28"/>
        <v/>
      </c>
      <c r="AP106" s="79" t="str">
        <f t="shared" si="29"/>
        <v/>
      </c>
      <c r="BF106" s="231" t="str">
        <f t="shared" si="18"/>
        <v/>
      </c>
      <c r="BJ106" s="232" t="str">
        <f t="shared" si="19"/>
        <v/>
      </c>
      <c r="BK106" s="232" t="str">
        <f t="shared" si="30"/>
        <v/>
      </c>
      <c r="BL106" s="232" t="str">
        <f t="shared" si="31"/>
        <v/>
      </c>
      <c r="BU106" s="236" t="str">
        <f t="shared" si="20"/>
        <v/>
      </c>
      <c r="BV106" s="236" t="str">
        <f t="shared" si="21"/>
        <v/>
      </c>
      <c r="BW106" s="236" t="str">
        <f t="shared" si="22"/>
        <v/>
      </c>
      <c r="BX106" s="535"/>
      <c r="BY106" s="536"/>
      <c r="CP106" s="224"/>
      <c r="CQ106" s="79"/>
      <c r="CR106" s="79"/>
      <c r="CS106" s="225"/>
      <c r="DI106" s="132" t="str">
        <f t="shared" si="32"/>
        <v/>
      </c>
      <c r="DP106" s="73" t="str">
        <f t="shared" si="33"/>
        <v/>
      </c>
      <c r="DQ106" s="61" t="str">
        <f t="shared" si="23"/>
        <v/>
      </c>
      <c r="DR106" s="74" t="str">
        <f t="shared" si="24"/>
        <v/>
      </c>
      <c r="DS106" s="564" t="str">
        <f>IFERROR(LOOKUP(B106,Pooling_Pool1!$C$14:$C$337,Pooling_Pool1!$B$14:$B$337),"")</f>
        <v/>
      </c>
      <c r="DT106" s="596"/>
      <c r="DU106" s="93" t="str">
        <f t="shared" si="25"/>
        <v/>
      </c>
      <c r="DV106" s="93" t="str">
        <f t="shared" si="34"/>
        <v/>
      </c>
      <c r="DW106" s="120" t="str">
        <f t="shared" si="35"/>
        <v/>
      </c>
    </row>
    <row r="107" spans="1:127" x14ac:dyDescent="0.2">
      <c r="A107" s="563">
        <v>105</v>
      </c>
      <c r="B107" s="59" t="str">
        <f>IF(C107="","",'Critical Info &amp; Checklist'!$G$11&amp;"_"&amp;TEXT('New Data Sheet'!A107,"000")&amp;IF(ISBLANK('Sample Information'!D115),"","_"&amp;'Sample Information'!D115)&amp;IF(ISBLANK('Sample Information'!E115),"","_"&amp;'Sample Information'!E115)&amp;"_"&amp;C107)</f>
        <v/>
      </c>
      <c r="C107" s="91" t="str">
        <f>IF(ISBLANK('Sample Information'!C115),"",'Sample Information'!C115)</f>
        <v/>
      </c>
      <c r="D107" s="60" t="str">
        <f>IF(ISBLANK('Sample Information'!F115),"",'Sample Information'!F115)</f>
        <v/>
      </c>
      <c r="E107" s="70" t="str">
        <f>IF(ISBLANK('Sample Information'!E115),"",'Sample Information'!E115)</f>
        <v/>
      </c>
      <c r="F107" s="60" t="str">
        <f>IF(ISBLANK('Sample Information'!T115),"Not provided",'Sample Information'!T115)</f>
        <v>Not provided</v>
      </c>
      <c r="V107" s="231" t="str">
        <f t="shared" si="26"/>
        <v/>
      </c>
      <c r="W10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7" s="224"/>
      <c r="AN107" s="79" t="str">
        <f t="shared" si="27"/>
        <v/>
      </c>
      <c r="AO107" s="79" t="str">
        <f t="shared" si="28"/>
        <v/>
      </c>
      <c r="AP107" s="79" t="str">
        <f t="shared" si="29"/>
        <v/>
      </c>
      <c r="BF107" s="231" t="str">
        <f t="shared" si="18"/>
        <v/>
      </c>
      <c r="BJ107" s="232" t="str">
        <f t="shared" si="19"/>
        <v/>
      </c>
      <c r="BK107" s="232" t="str">
        <f t="shared" si="30"/>
        <v/>
      </c>
      <c r="BL107" s="232" t="str">
        <f t="shared" si="31"/>
        <v/>
      </c>
      <c r="BU107" s="236" t="str">
        <f t="shared" si="20"/>
        <v/>
      </c>
      <c r="BV107" s="236" t="str">
        <f t="shared" si="21"/>
        <v/>
      </c>
      <c r="BW107" s="236" t="str">
        <f t="shared" si="22"/>
        <v/>
      </c>
      <c r="BX107" s="535"/>
      <c r="BY107" s="536"/>
      <c r="CP107" s="224"/>
      <c r="CQ107" s="79"/>
      <c r="CR107" s="79"/>
      <c r="CS107" s="225"/>
      <c r="DI107" s="132" t="str">
        <f t="shared" si="32"/>
        <v/>
      </c>
      <c r="DP107" s="73" t="str">
        <f t="shared" si="33"/>
        <v/>
      </c>
      <c r="DQ107" s="61" t="str">
        <f t="shared" si="23"/>
        <v/>
      </c>
      <c r="DR107" s="74" t="str">
        <f t="shared" si="24"/>
        <v/>
      </c>
      <c r="DS107" s="564" t="str">
        <f>IFERROR(LOOKUP(B107,Pooling_Pool1!$C$14:$C$337,Pooling_Pool1!$B$14:$B$337),"")</f>
        <v/>
      </c>
      <c r="DT107" s="596"/>
      <c r="DU107" s="93" t="str">
        <f t="shared" si="25"/>
        <v/>
      </c>
      <c r="DV107" s="93" t="str">
        <f t="shared" si="34"/>
        <v/>
      </c>
      <c r="DW107" s="120" t="str">
        <f t="shared" si="35"/>
        <v/>
      </c>
    </row>
    <row r="108" spans="1:127" x14ac:dyDescent="0.2">
      <c r="A108" s="563">
        <v>106</v>
      </c>
      <c r="B108" s="59" t="str">
        <f>IF(C108="","",'Critical Info &amp; Checklist'!$G$11&amp;"_"&amp;TEXT('New Data Sheet'!A108,"000")&amp;IF(ISBLANK('Sample Information'!D116),"","_"&amp;'Sample Information'!D116)&amp;IF(ISBLANK('Sample Information'!E116),"","_"&amp;'Sample Information'!E116)&amp;"_"&amp;C108)</f>
        <v/>
      </c>
      <c r="C108" s="91" t="str">
        <f>IF(ISBLANK('Sample Information'!C116),"",'Sample Information'!C116)</f>
        <v/>
      </c>
      <c r="D108" s="60" t="str">
        <f>IF(ISBLANK('Sample Information'!F116),"",'Sample Information'!F116)</f>
        <v/>
      </c>
      <c r="E108" s="70" t="str">
        <f>IF(ISBLANK('Sample Information'!E116),"",'Sample Information'!E116)</f>
        <v/>
      </c>
      <c r="F108" s="60" t="str">
        <f>IF(ISBLANK('Sample Information'!T116),"Not provided",'Sample Information'!T116)</f>
        <v>Not provided</v>
      </c>
      <c r="V108" s="231" t="str">
        <f t="shared" si="26"/>
        <v/>
      </c>
      <c r="W10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8" s="224"/>
      <c r="AN108" s="79" t="str">
        <f t="shared" si="27"/>
        <v/>
      </c>
      <c r="AO108" s="79" t="str">
        <f t="shared" si="28"/>
        <v/>
      </c>
      <c r="AP108" s="79" t="str">
        <f t="shared" si="29"/>
        <v/>
      </c>
      <c r="BF108" s="231" t="str">
        <f t="shared" si="18"/>
        <v/>
      </c>
      <c r="BJ108" s="232" t="str">
        <f t="shared" si="19"/>
        <v/>
      </c>
      <c r="BK108" s="232" t="str">
        <f t="shared" si="30"/>
        <v/>
      </c>
      <c r="BL108" s="232" t="str">
        <f t="shared" si="31"/>
        <v/>
      </c>
      <c r="BU108" s="236" t="str">
        <f t="shared" si="20"/>
        <v/>
      </c>
      <c r="BV108" s="236" t="str">
        <f t="shared" si="21"/>
        <v/>
      </c>
      <c r="BW108" s="236" t="str">
        <f t="shared" si="22"/>
        <v/>
      </c>
      <c r="BX108" s="535"/>
      <c r="BY108" s="536"/>
      <c r="CP108" s="224"/>
      <c r="CQ108" s="79"/>
      <c r="CR108" s="79"/>
      <c r="CS108" s="225"/>
      <c r="DI108" s="132" t="str">
        <f t="shared" si="32"/>
        <v/>
      </c>
      <c r="DP108" s="73" t="str">
        <f t="shared" si="33"/>
        <v/>
      </c>
      <c r="DQ108" s="61" t="str">
        <f t="shared" si="23"/>
        <v/>
      </c>
      <c r="DR108" s="74" t="str">
        <f t="shared" si="24"/>
        <v/>
      </c>
      <c r="DS108" s="564" t="str">
        <f>IFERROR(LOOKUP(B108,Pooling_Pool1!$C$14:$C$337,Pooling_Pool1!$B$14:$B$337),"")</f>
        <v/>
      </c>
      <c r="DT108" s="596"/>
      <c r="DU108" s="93" t="str">
        <f t="shared" si="25"/>
        <v/>
      </c>
      <c r="DV108" s="93" t="str">
        <f t="shared" si="34"/>
        <v/>
      </c>
      <c r="DW108" s="120" t="str">
        <f t="shared" si="35"/>
        <v/>
      </c>
    </row>
    <row r="109" spans="1:127" x14ac:dyDescent="0.2">
      <c r="A109" s="563">
        <v>107</v>
      </c>
      <c r="B109" s="59" t="str">
        <f>IF(C109="","",'Critical Info &amp; Checklist'!$G$11&amp;"_"&amp;TEXT('New Data Sheet'!A109,"000")&amp;IF(ISBLANK('Sample Information'!D117),"","_"&amp;'Sample Information'!D117)&amp;IF(ISBLANK('Sample Information'!E117),"","_"&amp;'Sample Information'!E117)&amp;"_"&amp;C109)</f>
        <v/>
      </c>
      <c r="C109" s="91" t="str">
        <f>IF(ISBLANK('Sample Information'!C117),"",'Sample Information'!C117)</f>
        <v/>
      </c>
      <c r="D109" s="60" t="str">
        <f>IF(ISBLANK('Sample Information'!F117),"",'Sample Information'!F117)</f>
        <v/>
      </c>
      <c r="E109" s="70" t="str">
        <f>IF(ISBLANK('Sample Information'!E117),"",'Sample Information'!E117)</f>
        <v/>
      </c>
      <c r="F109" s="60" t="str">
        <f>IF(ISBLANK('Sample Information'!T117),"Not provided",'Sample Information'!T117)</f>
        <v>Not provided</v>
      </c>
      <c r="V109" s="231" t="str">
        <f t="shared" si="26"/>
        <v/>
      </c>
      <c r="W10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09" s="224"/>
      <c r="AN109" s="79" t="str">
        <f t="shared" si="27"/>
        <v/>
      </c>
      <c r="AO109" s="79" t="str">
        <f t="shared" si="28"/>
        <v/>
      </c>
      <c r="AP109" s="79" t="str">
        <f t="shared" si="29"/>
        <v/>
      </c>
      <c r="BF109" s="231" t="str">
        <f t="shared" si="18"/>
        <v/>
      </c>
      <c r="BJ109" s="232" t="str">
        <f t="shared" si="19"/>
        <v/>
      </c>
      <c r="BK109" s="232" t="str">
        <f t="shared" si="30"/>
        <v/>
      </c>
      <c r="BL109" s="232" t="str">
        <f t="shared" si="31"/>
        <v/>
      </c>
      <c r="BU109" s="236" t="str">
        <f t="shared" si="20"/>
        <v/>
      </c>
      <c r="BV109" s="236" t="str">
        <f t="shared" si="21"/>
        <v/>
      </c>
      <c r="BW109" s="236" t="str">
        <f t="shared" si="22"/>
        <v/>
      </c>
      <c r="BX109" s="535"/>
      <c r="BY109" s="536"/>
      <c r="CP109" s="224"/>
      <c r="CQ109" s="79"/>
      <c r="CR109" s="79"/>
      <c r="CS109" s="225"/>
      <c r="DI109" s="132" t="str">
        <f t="shared" si="32"/>
        <v/>
      </c>
      <c r="DP109" s="73" t="str">
        <f t="shared" si="33"/>
        <v/>
      </c>
      <c r="DQ109" s="61" t="str">
        <f t="shared" si="23"/>
        <v/>
      </c>
      <c r="DR109" s="74" t="str">
        <f t="shared" si="24"/>
        <v/>
      </c>
      <c r="DS109" s="564" t="str">
        <f>IFERROR(LOOKUP(B109,Pooling_Pool1!$C$14:$C$337,Pooling_Pool1!$B$14:$B$337),"")</f>
        <v/>
      </c>
      <c r="DT109" s="596"/>
      <c r="DU109" s="93" t="str">
        <f t="shared" si="25"/>
        <v/>
      </c>
      <c r="DV109" s="93" t="str">
        <f t="shared" si="34"/>
        <v/>
      </c>
      <c r="DW109" s="120" t="str">
        <f t="shared" si="35"/>
        <v/>
      </c>
    </row>
    <row r="110" spans="1:127" x14ac:dyDescent="0.2">
      <c r="A110" s="563">
        <v>108</v>
      </c>
      <c r="B110" s="59" t="str">
        <f>IF(C110="","",'Critical Info &amp; Checklist'!$G$11&amp;"_"&amp;TEXT('New Data Sheet'!A110,"000")&amp;IF(ISBLANK('Sample Information'!D118),"","_"&amp;'Sample Information'!D118)&amp;IF(ISBLANK('Sample Information'!E118),"","_"&amp;'Sample Information'!E118)&amp;"_"&amp;C110)</f>
        <v/>
      </c>
      <c r="C110" s="91" t="str">
        <f>IF(ISBLANK('Sample Information'!C118),"",'Sample Information'!C118)</f>
        <v/>
      </c>
      <c r="D110" s="60" t="str">
        <f>IF(ISBLANK('Sample Information'!F118),"",'Sample Information'!F118)</f>
        <v/>
      </c>
      <c r="E110" s="70" t="str">
        <f>IF(ISBLANK('Sample Information'!E118),"",'Sample Information'!E118)</f>
        <v/>
      </c>
      <c r="F110" s="60" t="str">
        <f>IF(ISBLANK('Sample Information'!T118),"Not provided",'Sample Information'!T118)</f>
        <v>Not provided</v>
      </c>
      <c r="V110" s="231" t="str">
        <f t="shared" si="26"/>
        <v/>
      </c>
      <c r="W11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0" s="224"/>
      <c r="AN110" s="79" t="str">
        <f t="shared" si="27"/>
        <v/>
      </c>
      <c r="AO110" s="79" t="str">
        <f t="shared" si="28"/>
        <v/>
      </c>
      <c r="AP110" s="79" t="str">
        <f t="shared" si="29"/>
        <v/>
      </c>
      <c r="BF110" s="231" t="str">
        <f t="shared" si="18"/>
        <v/>
      </c>
      <c r="BJ110" s="232" t="str">
        <f t="shared" si="19"/>
        <v/>
      </c>
      <c r="BK110" s="232" t="str">
        <f t="shared" si="30"/>
        <v/>
      </c>
      <c r="BL110" s="232" t="str">
        <f t="shared" si="31"/>
        <v/>
      </c>
      <c r="BU110" s="236" t="str">
        <f t="shared" si="20"/>
        <v/>
      </c>
      <c r="BV110" s="236" t="str">
        <f t="shared" si="21"/>
        <v/>
      </c>
      <c r="BW110" s="236" t="str">
        <f t="shared" si="22"/>
        <v/>
      </c>
      <c r="BX110" s="535"/>
      <c r="BY110" s="536"/>
      <c r="CP110" s="224"/>
      <c r="CQ110" s="79"/>
      <c r="CR110" s="79"/>
      <c r="CS110" s="225"/>
      <c r="DI110" s="132" t="str">
        <f t="shared" si="32"/>
        <v/>
      </c>
      <c r="DP110" s="73" t="str">
        <f t="shared" si="33"/>
        <v/>
      </c>
      <c r="DQ110" s="61" t="str">
        <f t="shared" si="23"/>
        <v/>
      </c>
      <c r="DR110" s="74" t="str">
        <f t="shared" si="24"/>
        <v/>
      </c>
      <c r="DS110" s="564" t="str">
        <f>IFERROR(LOOKUP(B110,Pooling_Pool1!$C$14:$C$337,Pooling_Pool1!$B$14:$B$337),"")</f>
        <v/>
      </c>
      <c r="DT110" s="596"/>
      <c r="DU110" s="93" t="str">
        <f t="shared" si="25"/>
        <v/>
      </c>
      <c r="DV110" s="93" t="str">
        <f t="shared" si="34"/>
        <v/>
      </c>
      <c r="DW110" s="120" t="str">
        <f t="shared" si="35"/>
        <v/>
      </c>
    </row>
    <row r="111" spans="1:127" x14ac:dyDescent="0.2">
      <c r="A111" s="563">
        <v>109</v>
      </c>
      <c r="B111" s="59" t="str">
        <f>IF(C111="","",'Critical Info &amp; Checklist'!$G$11&amp;"_"&amp;TEXT('New Data Sheet'!A111,"000")&amp;IF(ISBLANK('Sample Information'!D119),"","_"&amp;'Sample Information'!D119)&amp;IF(ISBLANK('Sample Information'!E119),"","_"&amp;'Sample Information'!E119)&amp;"_"&amp;C111)</f>
        <v/>
      </c>
      <c r="C111" s="91" t="str">
        <f>IF(ISBLANK('Sample Information'!C119),"",'Sample Information'!C119)</f>
        <v/>
      </c>
      <c r="D111" s="60" t="str">
        <f>IF(ISBLANK('Sample Information'!F119),"",'Sample Information'!F119)</f>
        <v/>
      </c>
      <c r="E111" s="70" t="str">
        <f>IF(ISBLANK('Sample Information'!E119),"",'Sample Information'!E119)</f>
        <v/>
      </c>
      <c r="F111" s="60" t="str">
        <f>IF(ISBLANK('Sample Information'!T119),"Not provided",'Sample Information'!T119)</f>
        <v>Not provided</v>
      </c>
      <c r="V111" s="231" t="str">
        <f t="shared" si="26"/>
        <v/>
      </c>
      <c r="W11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1" s="224"/>
      <c r="AN111" s="79"/>
      <c r="AO111" s="79"/>
      <c r="AP111" s="79"/>
      <c r="BF111" s="231" t="str">
        <f t="shared" si="18"/>
        <v/>
      </c>
      <c r="BJ111" s="232" t="str">
        <f t="shared" si="19"/>
        <v/>
      </c>
      <c r="BK111" s="232" t="str">
        <f t="shared" si="30"/>
        <v/>
      </c>
      <c r="BL111" s="232" t="str">
        <f t="shared" si="31"/>
        <v/>
      </c>
      <c r="BU111" s="236" t="str">
        <f t="shared" si="20"/>
        <v/>
      </c>
      <c r="BV111" s="236" t="str">
        <f t="shared" si="21"/>
        <v/>
      </c>
      <c r="BW111" s="236" t="str">
        <f t="shared" si="22"/>
        <v/>
      </c>
      <c r="BX111" s="535"/>
      <c r="BY111" s="536"/>
      <c r="CP111" s="224"/>
      <c r="CQ111" s="79"/>
      <c r="CR111" s="79"/>
      <c r="CS111" s="225"/>
      <c r="DI111" s="132" t="str">
        <f t="shared" si="32"/>
        <v/>
      </c>
      <c r="DP111" s="73" t="str">
        <f t="shared" si="33"/>
        <v/>
      </c>
      <c r="DQ111" s="61" t="str">
        <f t="shared" si="23"/>
        <v/>
      </c>
      <c r="DR111" s="74" t="str">
        <f t="shared" si="24"/>
        <v/>
      </c>
      <c r="DS111" s="564" t="str">
        <f>IFERROR(LOOKUP(B111,Pooling_Pool1!$C$14:$C$337,Pooling_Pool1!$B$14:$B$337),"")</f>
        <v/>
      </c>
      <c r="DT111" s="596"/>
      <c r="DU111" s="93" t="str">
        <f t="shared" si="25"/>
        <v/>
      </c>
      <c r="DV111" s="93" t="str">
        <f t="shared" si="34"/>
        <v/>
      </c>
      <c r="DW111" s="120" t="str">
        <f t="shared" si="35"/>
        <v/>
      </c>
    </row>
    <row r="112" spans="1:127" x14ac:dyDescent="0.2">
      <c r="A112" s="563">
        <v>110</v>
      </c>
      <c r="B112" s="59" t="str">
        <f>IF(C112="","",'Critical Info &amp; Checklist'!$G$11&amp;"_"&amp;TEXT('New Data Sheet'!A112,"000")&amp;IF(ISBLANK('Sample Information'!D120),"","_"&amp;'Sample Information'!D120)&amp;IF(ISBLANK('Sample Information'!E120),"","_"&amp;'Sample Information'!E120)&amp;"_"&amp;C112)</f>
        <v/>
      </c>
      <c r="C112" s="91" t="str">
        <f>IF(ISBLANK('Sample Information'!C120),"",'Sample Information'!C120)</f>
        <v/>
      </c>
      <c r="D112" s="60" t="str">
        <f>IF(ISBLANK('Sample Information'!F120),"",'Sample Information'!F120)</f>
        <v/>
      </c>
      <c r="E112" s="70" t="str">
        <f>IF(ISBLANK('Sample Information'!E120),"",'Sample Information'!E120)</f>
        <v/>
      </c>
      <c r="F112" s="60" t="str">
        <f>IF(ISBLANK('Sample Information'!T120),"Not provided",'Sample Information'!T120)</f>
        <v>Not provided</v>
      </c>
      <c r="V112" s="231" t="str">
        <f t="shared" si="26"/>
        <v/>
      </c>
      <c r="W11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2" s="224"/>
      <c r="AN112" s="79"/>
      <c r="AO112" s="79"/>
      <c r="AP112" s="79"/>
      <c r="BF112" s="231" t="str">
        <f t="shared" si="18"/>
        <v/>
      </c>
      <c r="BJ112" s="232" t="str">
        <f t="shared" si="19"/>
        <v/>
      </c>
      <c r="BK112" s="232" t="str">
        <f t="shared" si="30"/>
        <v/>
      </c>
      <c r="BL112" s="232" t="str">
        <f t="shared" si="31"/>
        <v/>
      </c>
      <c r="BU112" s="236" t="str">
        <f t="shared" si="20"/>
        <v/>
      </c>
      <c r="BV112" s="236" t="str">
        <f t="shared" si="21"/>
        <v/>
      </c>
      <c r="BW112" s="236" t="str">
        <f t="shared" si="22"/>
        <v/>
      </c>
      <c r="BX112" s="535"/>
      <c r="BY112" s="536"/>
      <c r="CP112" s="224"/>
      <c r="CQ112" s="79"/>
      <c r="CR112" s="79"/>
      <c r="CS112" s="225"/>
      <c r="DI112" s="132" t="str">
        <f t="shared" si="32"/>
        <v/>
      </c>
      <c r="DP112" s="73" t="str">
        <f t="shared" si="33"/>
        <v/>
      </c>
      <c r="DQ112" s="61" t="str">
        <f t="shared" si="23"/>
        <v/>
      </c>
      <c r="DR112" s="74" t="str">
        <f t="shared" si="24"/>
        <v/>
      </c>
      <c r="DS112" s="564" t="str">
        <f>IFERROR(LOOKUP(B112,Pooling_Pool1!$C$14:$C$337,Pooling_Pool1!$B$14:$B$337),"")</f>
        <v/>
      </c>
      <c r="DT112" s="596"/>
      <c r="DU112" s="93" t="str">
        <f t="shared" si="25"/>
        <v/>
      </c>
      <c r="DV112" s="93" t="str">
        <f t="shared" si="34"/>
        <v/>
      </c>
      <c r="DW112" s="120" t="str">
        <f t="shared" si="35"/>
        <v/>
      </c>
    </row>
    <row r="113" spans="1:127" x14ac:dyDescent="0.2">
      <c r="A113" s="563">
        <v>111</v>
      </c>
      <c r="B113" s="59" t="str">
        <f>IF(C113="","",'Critical Info &amp; Checklist'!$G$11&amp;"_"&amp;TEXT('New Data Sheet'!A113,"000")&amp;IF(ISBLANK('Sample Information'!D121),"","_"&amp;'Sample Information'!D121)&amp;IF(ISBLANK('Sample Information'!E121),"","_"&amp;'Sample Information'!E121)&amp;"_"&amp;C113)</f>
        <v/>
      </c>
      <c r="C113" s="91" t="str">
        <f>IF(ISBLANK('Sample Information'!C121),"",'Sample Information'!C121)</f>
        <v/>
      </c>
      <c r="D113" s="60" t="str">
        <f>IF(ISBLANK('Sample Information'!F121),"",'Sample Information'!F121)</f>
        <v/>
      </c>
      <c r="E113" s="70" t="str">
        <f>IF(ISBLANK('Sample Information'!E121),"",'Sample Information'!E121)</f>
        <v/>
      </c>
      <c r="F113" s="60" t="str">
        <f>IF(ISBLANK('Sample Information'!T121),"Not provided",'Sample Information'!T121)</f>
        <v>Not provided</v>
      </c>
      <c r="V113" s="231" t="str">
        <f t="shared" si="26"/>
        <v/>
      </c>
      <c r="W11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3" s="224"/>
      <c r="AN113" s="79"/>
      <c r="AO113" s="79"/>
      <c r="AP113" s="79"/>
      <c r="BF113" s="231" t="str">
        <f t="shared" si="18"/>
        <v/>
      </c>
      <c r="BJ113" s="232" t="str">
        <f t="shared" si="19"/>
        <v/>
      </c>
      <c r="BK113" s="232" t="str">
        <f t="shared" si="30"/>
        <v/>
      </c>
      <c r="BL113" s="232" t="str">
        <f t="shared" si="31"/>
        <v/>
      </c>
      <c r="BU113" s="236" t="str">
        <f t="shared" si="20"/>
        <v/>
      </c>
      <c r="BV113" s="236" t="str">
        <f t="shared" si="21"/>
        <v/>
      </c>
      <c r="BW113" s="236" t="str">
        <f t="shared" si="22"/>
        <v/>
      </c>
      <c r="BX113" s="535"/>
      <c r="BY113" s="536"/>
      <c r="CP113" s="224"/>
      <c r="CQ113" s="79"/>
      <c r="CR113" s="79"/>
      <c r="CS113" s="225"/>
      <c r="DI113" s="132" t="str">
        <f t="shared" si="32"/>
        <v/>
      </c>
      <c r="DP113" s="73" t="str">
        <f t="shared" si="33"/>
        <v/>
      </c>
      <c r="DQ113" s="61" t="str">
        <f t="shared" si="23"/>
        <v/>
      </c>
      <c r="DR113" s="74" t="str">
        <f t="shared" si="24"/>
        <v/>
      </c>
      <c r="DS113" s="564" t="str">
        <f>IFERROR(LOOKUP(B113,Pooling_Pool1!$C$14:$C$337,Pooling_Pool1!$B$14:$B$337),"")</f>
        <v/>
      </c>
      <c r="DT113" s="596"/>
      <c r="DU113" s="93" t="str">
        <f t="shared" si="25"/>
        <v/>
      </c>
      <c r="DV113" s="93" t="str">
        <f t="shared" si="34"/>
        <v/>
      </c>
      <c r="DW113" s="120" t="str">
        <f t="shared" si="35"/>
        <v/>
      </c>
    </row>
    <row r="114" spans="1:127" x14ac:dyDescent="0.2">
      <c r="A114" s="563">
        <v>112</v>
      </c>
      <c r="B114" s="59" t="str">
        <f>IF(C114="","",'Critical Info &amp; Checklist'!$G$11&amp;"_"&amp;TEXT('New Data Sheet'!A114,"000")&amp;IF(ISBLANK('Sample Information'!D122),"","_"&amp;'Sample Information'!D122)&amp;IF(ISBLANK('Sample Information'!E122),"","_"&amp;'Sample Information'!E122)&amp;"_"&amp;C114)</f>
        <v/>
      </c>
      <c r="C114" s="91" t="str">
        <f>IF(ISBLANK('Sample Information'!C122),"",'Sample Information'!C122)</f>
        <v/>
      </c>
      <c r="D114" s="60" t="str">
        <f>IF(ISBLANK('Sample Information'!F122),"",'Sample Information'!F122)</f>
        <v/>
      </c>
      <c r="E114" s="70" t="str">
        <f>IF(ISBLANK('Sample Information'!E122),"",'Sample Information'!E122)</f>
        <v/>
      </c>
      <c r="F114" s="60" t="str">
        <f>IF(ISBLANK('Sample Information'!T122),"Not provided",'Sample Information'!T122)</f>
        <v>Not provided</v>
      </c>
      <c r="V114" s="231" t="str">
        <f t="shared" si="26"/>
        <v/>
      </c>
      <c r="W11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4" s="224"/>
      <c r="AN114" s="79"/>
      <c r="AO114" s="79"/>
      <c r="AP114" s="79"/>
      <c r="BF114" s="231" t="str">
        <f t="shared" si="18"/>
        <v/>
      </c>
      <c r="BJ114" s="232" t="str">
        <f t="shared" si="19"/>
        <v/>
      </c>
      <c r="BK114" s="232" t="str">
        <f t="shared" si="30"/>
        <v/>
      </c>
      <c r="BL114" s="232" t="str">
        <f t="shared" si="31"/>
        <v/>
      </c>
      <c r="BU114" s="236" t="str">
        <f t="shared" si="20"/>
        <v/>
      </c>
      <c r="BV114" s="236" t="str">
        <f t="shared" si="21"/>
        <v/>
      </c>
      <c r="BW114" s="236" t="str">
        <f t="shared" si="22"/>
        <v/>
      </c>
      <c r="BX114" s="535"/>
      <c r="BY114" s="536"/>
      <c r="CP114" s="224"/>
      <c r="CQ114" s="79"/>
      <c r="CR114" s="79"/>
      <c r="CS114" s="225"/>
      <c r="DI114" s="132" t="str">
        <f t="shared" si="32"/>
        <v/>
      </c>
      <c r="DP114" s="73" t="str">
        <f t="shared" si="33"/>
        <v/>
      </c>
      <c r="DQ114" s="61" t="str">
        <f t="shared" si="23"/>
        <v/>
      </c>
      <c r="DR114" s="74" t="str">
        <f t="shared" si="24"/>
        <v/>
      </c>
      <c r="DS114" s="564" t="str">
        <f>IFERROR(LOOKUP(B114,Pooling_Pool1!$C$14:$C$337,Pooling_Pool1!$B$14:$B$337),"")</f>
        <v/>
      </c>
      <c r="DT114" s="596"/>
      <c r="DU114" s="93" t="str">
        <f t="shared" si="25"/>
        <v/>
      </c>
      <c r="DV114" s="93" t="str">
        <f t="shared" si="34"/>
        <v/>
      </c>
      <c r="DW114" s="120" t="str">
        <f t="shared" si="35"/>
        <v/>
      </c>
    </row>
    <row r="115" spans="1:127" x14ac:dyDescent="0.2">
      <c r="A115" s="563">
        <v>113</v>
      </c>
      <c r="B115" s="59" t="str">
        <f>IF(C115="","",'Critical Info &amp; Checklist'!$G$11&amp;"_"&amp;TEXT('New Data Sheet'!A115,"000")&amp;IF(ISBLANK('Sample Information'!D123),"","_"&amp;'Sample Information'!D123)&amp;IF(ISBLANK('Sample Information'!E123),"","_"&amp;'Sample Information'!E123)&amp;"_"&amp;C115)</f>
        <v/>
      </c>
      <c r="C115" s="91" t="str">
        <f>IF(ISBLANK('Sample Information'!C123),"",'Sample Information'!C123)</f>
        <v/>
      </c>
      <c r="D115" s="60" t="str">
        <f>IF(ISBLANK('Sample Information'!F123),"",'Sample Information'!F123)</f>
        <v/>
      </c>
      <c r="E115" s="70" t="str">
        <f>IF(ISBLANK('Sample Information'!E123),"",'Sample Information'!E123)</f>
        <v/>
      </c>
      <c r="F115" s="60" t="str">
        <f>IF(ISBLANK('Sample Information'!T123),"Not provided",'Sample Information'!T123)</f>
        <v>Not provided</v>
      </c>
      <c r="V115" s="231" t="str">
        <f t="shared" si="26"/>
        <v/>
      </c>
      <c r="W11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5" s="224"/>
      <c r="AN115" s="79"/>
      <c r="AO115" s="79"/>
      <c r="AP115" s="79"/>
      <c r="BF115" s="231" t="str">
        <f t="shared" si="18"/>
        <v/>
      </c>
      <c r="BJ115" s="232" t="str">
        <f t="shared" si="19"/>
        <v/>
      </c>
      <c r="BK115" s="232" t="str">
        <f t="shared" si="30"/>
        <v/>
      </c>
      <c r="BL115" s="232" t="str">
        <f t="shared" si="31"/>
        <v/>
      </c>
      <c r="BU115" s="236" t="str">
        <f t="shared" si="20"/>
        <v/>
      </c>
      <c r="BV115" s="236" t="str">
        <f t="shared" si="21"/>
        <v/>
      </c>
      <c r="BW115" s="236" t="str">
        <f t="shared" si="22"/>
        <v/>
      </c>
      <c r="BX115" s="535"/>
      <c r="BY115" s="536"/>
      <c r="CP115" s="224"/>
      <c r="CQ115" s="79"/>
      <c r="CR115" s="79"/>
      <c r="CS115" s="225"/>
      <c r="DI115" s="132" t="str">
        <f t="shared" si="32"/>
        <v/>
      </c>
      <c r="DP115" s="73" t="str">
        <f t="shared" si="33"/>
        <v/>
      </c>
      <c r="DQ115" s="61" t="str">
        <f t="shared" si="23"/>
        <v/>
      </c>
      <c r="DR115" s="74" t="str">
        <f t="shared" si="24"/>
        <v/>
      </c>
      <c r="DS115" s="564" t="str">
        <f>IFERROR(LOOKUP(B115,Pooling_Pool1!$C$14:$C$337,Pooling_Pool1!$B$14:$B$337),"")</f>
        <v/>
      </c>
      <c r="DT115" s="596"/>
      <c r="DU115" s="93" t="str">
        <f t="shared" si="25"/>
        <v/>
      </c>
      <c r="DV115" s="93" t="str">
        <f t="shared" si="34"/>
        <v/>
      </c>
      <c r="DW115" s="120" t="str">
        <f t="shared" si="35"/>
        <v/>
      </c>
    </row>
    <row r="116" spans="1:127" x14ac:dyDescent="0.2">
      <c r="A116" s="563">
        <v>114</v>
      </c>
      <c r="B116" s="59" t="str">
        <f>IF(C116="","",'Critical Info &amp; Checklist'!$G$11&amp;"_"&amp;TEXT('New Data Sheet'!A116,"000")&amp;IF(ISBLANK('Sample Information'!D124),"","_"&amp;'Sample Information'!D124)&amp;IF(ISBLANK('Sample Information'!E124),"","_"&amp;'Sample Information'!E124)&amp;"_"&amp;C116)</f>
        <v/>
      </c>
      <c r="C116" s="91" t="str">
        <f>IF(ISBLANK('Sample Information'!C124),"",'Sample Information'!C124)</f>
        <v/>
      </c>
      <c r="D116" s="60" t="str">
        <f>IF(ISBLANK('Sample Information'!F124),"",'Sample Information'!F124)</f>
        <v/>
      </c>
      <c r="E116" s="70" t="str">
        <f>IF(ISBLANK('Sample Information'!E124),"",'Sample Information'!E124)</f>
        <v/>
      </c>
      <c r="F116" s="60" t="str">
        <f>IF(ISBLANK('Sample Information'!T124),"Not provided",'Sample Information'!T124)</f>
        <v>Not provided</v>
      </c>
      <c r="V116" s="231" t="str">
        <f t="shared" si="26"/>
        <v/>
      </c>
      <c r="W11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6" s="224"/>
      <c r="AN116" s="79"/>
      <c r="AO116" s="79"/>
      <c r="AP116" s="79"/>
      <c r="BF116" s="231" t="str">
        <f t="shared" si="18"/>
        <v/>
      </c>
      <c r="BJ116" s="232" t="str">
        <f t="shared" si="19"/>
        <v/>
      </c>
      <c r="BK116" s="232" t="str">
        <f t="shared" si="30"/>
        <v/>
      </c>
      <c r="BL116" s="232" t="str">
        <f t="shared" si="31"/>
        <v/>
      </c>
      <c r="BU116" s="236" t="str">
        <f t="shared" si="20"/>
        <v/>
      </c>
      <c r="BV116" s="236" t="str">
        <f t="shared" si="21"/>
        <v/>
      </c>
      <c r="BW116" s="236" t="str">
        <f t="shared" si="22"/>
        <v/>
      </c>
      <c r="BX116" s="535"/>
      <c r="BY116" s="536"/>
      <c r="CP116" s="224"/>
      <c r="CQ116" s="79"/>
      <c r="CR116" s="79"/>
      <c r="CS116" s="225"/>
      <c r="DI116" s="132" t="str">
        <f t="shared" si="32"/>
        <v/>
      </c>
      <c r="DP116" s="73" t="str">
        <f t="shared" si="33"/>
        <v/>
      </c>
      <c r="DQ116" s="61" t="str">
        <f t="shared" si="23"/>
        <v/>
      </c>
      <c r="DR116" s="74" t="str">
        <f t="shared" si="24"/>
        <v/>
      </c>
      <c r="DS116" s="564" t="str">
        <f>IFERROR(LOOKUP(B116,Pooling_Pool1!$C$14:$C$337,Pooling_Pool1!$B$14:$B$337),"")</f>
        <v/>
      </c>
      <c r="DT116" s="596"/>
      <c r="DU116" s="93" t="str">
        <f t="shared" si="25"/>
        <v/>
      </c>
      <c r="DV116" s="93" t="str">
        <f t="shared" si="34"/>
        <v/>
      </c>
      <c r="DW116" s="120" t="str">
        <f t="shared" si="35"/>
        <v/>
      </c>
    </row>
    <row r="117" spans="1:127" x14ac:dyDescent="0.2">
      <c r="A117" s="563">
        <v>115</v>
      </c>
      <c r="B117" s="59" t="str">
        <f>IF(C117="","",'Critical Info &amp; Checklist'!$G$11&amp;"_"&amp;TEXT('New Data Sheet'!A117,"000")&amp;IF(ISBLANK('Sample Information'!D125),"","_"&amp;'Sample Information'!D125)&amp;IF(ISBLANK('Sample Information'!E125),"","_"&amp;'Sample Information'!E125)&amp;"_"&amp;C117)</f>
        <v/>
      </c>
      <c r="C117" s="91" t="str">
        <f>IF(ISBLANK('Sample Information'!C125),"",'Sample Information'!C125)</f>
        <v/>
      </c>
      <c r="D117" s="60" t="str">
        <f>IF(ISBLANK('Sample Information'!F125),"",'Sample Information'!F125)</f>
        <v/>
      </c>
      <c r="E117" s="70" t="str">
        <f>IF(ISBLANK('Sample Information'!E125),"",'Sample Information'!E125)</f>
        <v/>
      </c>
      <c r="F117" s="60" t="str">
        <f>IF(ISBLANK('Sample Information'!T125),"Not provided",'Sample Information'!T125)</f>
        <v>Not provided</v>
      </c>
      <c r="V117" s="231" t="str">
        <f t="shared" si="26"/>
        <v/>
      </c>
      <c r="W11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7" s="224"/>
      <c r="AN117" s="79"/>
      <c r="AO117" s="79"/>
      <c r="AP117" s="79"/>
      <c r="BF117" s="231" t="str">
        <f t="shared" si="18"/>
        <v/>
      </c>
      <c r="BJ117" s="232" t="str">
        <f t="shared" si="19"/>
        <v/>
      </c>
      <c r="BK117" s="232" t="str">
        <f t="shared" si="30"/>
        <v/>
      </c>
      <c r="BL117" s="232" t="str">
        <f t="shared" si="31"/>
        <v/>
      </c>
      <c r="BU117" s="236" t="str">
        <f t="shared" si="20"/>
        <v/>
      </c>
      <c r="BV117" s="236" t="str">
        <f t="shared" si="21"/>
        <v/>
      </c>
      <c r="BW117" s="236" t="str">
        <f t="shared" si="22"/>
        <v/>
      </c>
      <c r="BX117" s="535"/>
      <c r="BY117" s="536"/>
      <c r="CP117" s="224"/>
      <c r="CQ117" s="79"/>
      <c r="CR117" s="79"/>
      <c r="CS117" s="225"/>
      <c r="DI117" s="132" t="str">
        <f t="shared" si="32"/>
        <v/>
      </c>
      <c r="DP117" s="73" t="str">
        <f t="shared" si="33"/>
        <v/>
      </c>
      <c r="DQ117" s="61" t="str">
        <f t="shared" si="23"/>
        <v/>
      </c>
      <c r="DR117" s="74" t="str">
        <f t="shared" si="24"/>
        <v/>
      </c>
      <c r="DS117" s="564" t="str">
        <f>IFERROR(LOOKUP(B117,Pooling_Pool1!$C$14:$C$337,Pooling_Pool1!$B$14:$B$337),"")</f>
        <v/>
      </c>
      <c r="DT117" s="596"/>
      <c r="DU117" s="93" t="str">
        <f t="shared" si="25"/>
        <v/>
      </c>
      <c r="DV117" s="93" t="str">
        <f t="shared" si="34"/>
        <v/>
      </c>
      <c r="DW117" s="120" t="str">
        <f t="shared" si="35"/>
        <v/>
      </c>
    </row>
    <row r="118" spans="1:127" x14ac:dyDescent="0.2">
      <c r="A118" s="563">
        <v>116</v>
      </c>
      <c r="B118" s="59" t="str">
        <f>IF(C118="","",'Critical Info &amp; Checklist'!$G$11&amp;"_"&amp;TEXT('New Data Sheet'!A118,"000")&amp;IF(ISBLANK('Sample Information'!D126),"","_"&amp;'Sample Information'!D126)&amp;IF(ISBLANK('Sample Information'!E126),"","_"&amp;'Sample Information'!E126)&amp;"_"&amp;C118)</f>
        <v/>
      </c>
      <c r="C118" s="91" t="str">
        <f>IF(ISBLANK('Sample Information'!C126),"",'Sample Information'!C126)</f>
        <v/>
      </c>
      <c r="D118" s="60" t="str">
        <f>IF(ISBLANK('Sample Information'!F126),"",'Sample Information'!F126)</f>
        <v/>
      </c>
      <c r="E118" s="70" t="str">
        <f>IF(ISBLANK('Sample Information'!E126),"",'Sample Information'!E126)</f>
        <v/>
      </c>
      <c r="F118" s="60" t="str">
        <f>IF(ISBLANK('Sample Information'!T126),"Not provided",'Sample Information'!T126)</f>
        <v>Not provided</v>
      </c>
      <c r="V118" s="231" t="str">
        <f t="shared" si="26"/>
        <v/>
      </c>
      <c r="W11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8" s="224"/>
      <c r="AN118" s="79"/>
      <c r="AO118" s="79"/>
      <c r="AP118" s="79"/>
      <c r="BF118" s="231" t="str">
        <f t="shared" si="18"/>
        <v/>
      </c>
      <c r="BJ118" s="232" t="str">
        <f t="shared" si="19"/>
        <v/>
      </c>
      <c r="BK118" s="232" t="str">
        <f t="shared" si="30"/>
        <v/>
      </c>
      <c r="BL118" s="232" t="str">
        <f t="shared" si="31"/>
        <v/>
      </c>
      <c r="BU118" s="236" t="str">
        <f t="shared" si="20"/>
        <v/>
      </c>
      <c r="BV118" s="236" t="str">
        <f t="shared" si="21"/>
        <v/>
      </c>
      <c r="BW118" s="236" t="str">
        <f t="shared" si="22"/>
        <v/>
      </c>
      <c r="BX118" s="535"/>
      <c r="BY118" s="536"/>
      <c r="CP118" s="224"/>
      <c r="CQ118" s="79"/>
      <c r="CR118" s="79"/>
      <c r="CS118" s="225"/>
      <c r="DI118" s="132" t="str">
        <f t="shared" si="32"/>
        <v/>
      </c>
      <c r="DP118" s="73" t="str">
        <f t="shared" si="33"/>
        <v/>
      </c>
      <c r="DQ118" s="61" t="str">
        <f t="shared" si="23"/>
        <v/>
      </c>
      <c r="DR118" s="74" t="str">
        <f t="shared" si="24"/>
        <v/>
      </c>
      <c r="DS118" s="564" t="str">
        <f>IFERROR(LOOKUP(B118,Pooling_Pool1!$C$14:$C$337,Pooling_Pool1!$B$14:$B$337),"")</f>
        <v/>
      </c>
      <c r="DT118" s="596"/>
      <c r="DU118" s="93" t="str">
        <f t="shared" si="25"/>
        <v/>
      </c>
      <c r="DV118" s="93" t="str">
        <f t="shared" si="34"/>
        <v/>
      </c>
      <c r="DW118" s="120" t="str">
        <f t="shared" si="35"/>
        <v/>
      </c>
    </row>
    <row r="119" spans="1:127" x14ac:dyDescent="0.2">
      <c r="A119" s="563">
        <v>117</v>
      </c>
      <c r="B119" s="59" t="str">
        <f>IF(C119="","",'Critical Info &amp; Checklist'!$G$11&amp;"_"&amp;TEXT('New Data Sheet'!A119,"000")&amp;IF(ISBLANK('Sample Information'!D127),"","_"&amp;'Sample Information'!D127)&amp;IF(ISBLANK('Sample Information'!E127),"","_"&amp;'Sample Information'!E127)&amp;"_"&amp;C119)</f>
        <v/>
      </c>
      <c r="C119" s="91" t="str">
        <f>IF(ISBLANK('Sample Information'!C127),"",'Sample Information'!C127)</f>
        <v/>
      </c>
      <c r="D119" s="60" t="str">
        <f>IF(ISBLANK('Sample Information'!F127),"",'Sample Information'!F127)</f>
        <v/>
      </c>
      <c r="E119" s="70" t="str">
        <f>IF(ISBLANK('Sample Information'!E127),"",'Sample Information'!E127)</f>
        <v/>
      </c>
      <c r="F119" s="60" t="str">
        <f>IF(ISBLANK('Sample Information'!T127),"Not provided",'Sample Information'!T127)</f>
        <v>Not provided</v>
      </c>
      <c r="V119" s="231" t="str">
        <f t="shared" si="26"/>
        <v/>
      </c>
      <c r="W11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19" s="224"/>
      <c r="AN119" s="79"/>
      <c r="AO119" s="79"/>
      <c r="AP119" s="79"/>
      <c r="BF119" s="231" t="str">
        <f t="shared" si="18"/>
        <v/>
      </c>
      <c r="BJ119" s="232" t="str">
        <f t="shared" si="19"/>
        <v/>
      </c>
      <c r="BK119" s="232" t="str">
        <f t="shared" si="30"/>
        <v/>
      </c>
      <c r="BL119" s="232" t="str">
        <f t="shared" si="31"/>
        <v/>
      </c>
      <c r="BU119" s="236" t="str">
        <f t="shared" si="20"/>
        <v/>
      </c>
      <c r="BV119" s="236" t="str">
        <f t="shared" si="21"/>
        <v/>
      </c>
      <c r="BW119" s="236" t="str">
        <f t="shared" si="22"/>
        <v/>
      </c>
      <c r="BX119" s="535"/>
      <c r="BY119" s="536"/>
      <c r="CP119" s="224"/>
      <c r="CQ119" s="79"/>
      <c r="CR119" s="79"/>
      <c r="CS119" s="225"/>
      <c r="DI119" s="132" t="str">
        <f t="shared" si="32"/>
        <v/>
      </c>
      <c r="DP119" s="73" t="str">
        <f t="shared" si="33"/>
        <v/>
      </c>
      <c r="DQ119" s="61" t="str">
        <f t="shared" si="23"/>
        <v/>
      </c>
      <c r="DR119" s="74" t="str">
        <f t="shared" si="24"/>
        <v/>
      </c>
      <c r="DS119" s="564" t="str">
        <f>IFERROR(LOOKUP(B119,Pooling_Pool1!$C$14:$C$337,Pooling_Pool1!$B$14:$B$337),"")</f>
        <v/>
      </c>
      <c r="DT119" s="596"/>
      <c r="DU119" s="93" t="str">
        <f t="shared" si="25"/>
        <v/>
      </c>
      <c r="DV119" s="93" t="str">
        <f t="shared" si="34"/>
        <v/>
      </c>
      <c r="DW119" s="120" t="str">
        <f t="shared" si="35"/>
        <v/>
      </c>
    </row>
    <row r="120" spans="1:127" x14ac:dyDescent="0.2">
      <c r="A120" s="563">
        <v>118</v>
      </c>
      <c r="B120" s="59" t="str">
        <f>IF(C120="","",'Critical Info &amp; Checklist'!$G$11&amp;"_"&amp;TEXT('New Data Sheet'!A120,"000")&amp;IF(ISBLANK('Sample Information'!D128),"","_"&amp;'Sample Information'!D128)&amp;IF(ISBLANK('Sample Information'!E128),"","_"&amp;'Sample Information'!E128)&amp;"_"&amp;C120)</f>
        <v/>
      </c>
      <c r="C120" s="91" t="str">
        <f>IF(ISBLANK('Sample Information'!C128),"",'Sample Information'!C128)</f>
        <v/>
      </c>
      <c r="D120" s="60" t="str">
        <f>IF(ISBLANK('Sample Information'!F128),"",'Sample Information'!F128)</f>
        <v/>
      </c>
      <c r="E120" s="70" t="str">
        <f>IF(ISBLANK('Sample Information'!E128),"",'Sample Information'!E128)</f>
        <v/>
      </c>
      <c r="F120" s="60" t="str">
        <f>IF(ISBLANK('Sample Information'!T128),"Not provided",'Sample Information'!T128)</f>
        <v>Not provided</v>
      </c>
      <c r="V120" s="231" t="str">
        <f t="shared" si="26"/>
        <v/>
      </c>
      <c r="W12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0" s="224"/>
      <c r="AN120" s="79"/>
      <c r="AO120" s="79"/>
      <c r="AP120" s="79"/>
      <c r="BF120" s="231" t="str">
        <f t="shared" si="18"/>
        <v/>
      </c>
      <c r="BJ120" s="232" t="str">
        <f t="shared" si="19"/>
        <v/>
      </c>
      <c r="BK120" s="232" t="str">
        <f t="shared" si="30"/>
        <v/>
      </c>
      <c r="BL120" s="232" t="str">
        <f t="shared" si="31"/>
        <v/>
      </c>
      <c r="BU120" s="236" t="str">
        <f t="shared" si="20"/>
        <v/>
      </c>
      <c r="BV120" s="236" t="str">
        <f t="shared" si="21"/>
        <v/>
      </c>
      <c r="BW120" s="236" t="str">
        <f t="shared" si="22"/>
        <v/>
      </c>
      <c r="BX120" s="535"/>
      <c r="BY120" s="536"/>
      <c r="CP120" s="224"/>
      <c r="CQ120" s="79"/>
      <c r="CR120" s="79"/>
      <c r="CS120" s="225"/>
      <c r="DI120" s="132" t="str">
        <f t="shared" si="32"/>
        <v/>
      </c>
      <c r="DP120" s="73" t="str">
        <f t="shared" si="33"/>
        <v/>
      </c>
      <c r="DQ120" s="61" t="str">
        <f t="shared" si="23"/>
        <v/>
      </c>
      <c r="DR120" s="74" t="str">
        <f t="shared" si="24"/>
        <v/>
      </c>
      <c r="DS120" s="564" t="str">
        <f>IFERROR(LOOKUP(B120,Pooling_Pool1!$C$14:$C$337,Pooling_Pool1!$B$14:$B$337),"")</f>
        <v/>
      </c>
      <c r="DT120" s="596"/>
      <c r="DU120" s="93" t="str">
        <f t="shared" si="25"/>
        <v/>
      </c>
      <c r="DV120" s="93" t="str">
        <f t="shared" si="34"/>
        <v/>
      </c>
      <c r="DW120" s="120" t="str">
        <f t="shared" si="35"/>
        <v/>
      </c>
    </row>
    <row r="121" spans="1:127" x14ac:dyDescent="0.2">
      <c r="A121" s="563">
        <v>119</v>
      </c>
      <c r="B121" s="59" t="str">
        <f>IF(C121="","",'Critical Info &amp; Checklist'!$G$11&amp;"_"&amp;TEXT('New Data Sheet'!A121,"000")&amp;IF(ISBLANK('Sample Information'!D129),"","_"&amp;'Sample Information'!D129)&amp;IF(ISBLANK('Sample Information'!E129),"","_"&amp;'Sample Information'!E129)&amp;"_"&amp;C121)</f>
        <v/>
      </c>
      <c r="C121" s="91" t="str">
        <f>IF(ISBLANK('Sample Information'!C129),"",'Sample Information'!C129)</f>
        <v/>
      </c>
      <c r="D121" s="60" t="str">
        <f>IF(ISBLANK('Sample Information'!F129),"",'Sample Information'!F129)</f>
        <v/>
      </c>
      <c r="E121" s="70" t="str">
        <f>IF(ISBLANK('Sample Information'!E129),"",'Sample Information'!E129)</f>
        <v/>
      </c>
      <c r="F121" s="60" t="str">
        <f>IF(ISBLANK('Sample Information'!T129),"Not provided",'Sample Information'!T129)</f>
        <v>Not provided</v>
      </c>
      <c r="V121" s="231" t="str">
        <f t="shared" si="26"/>
        <v/>
      </c>
      <c r="W12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1" s="224"/>
      <c r="AN121" s="79"/>
      <c r="AO121" s="79"/>
      <c r="AP121" s="79"/>
      <c r="BF121" s="231" t="str">
        <f t="shared" si="18"/>
        <v/>
      </c>
      <c r="BJ121" s="232" t="str">
        <f t="shared" si="19"/>
        <v/>
      </c>
      <c r="BK121" s="232" t="str">
        <f t="shared" si="30"/>
        <v/>
      </c>
      <c r="BL121" s="232" t="str">
        <f t="shared" si="31"/>
        <v/>
      </c>
      <c r="BU121" s="236" t="str">
        <f t="shared" si="20"/>
        <v/>
      </c>
      <c r="BV121" s="236" t="str">
        <f t="shared" si="21"/>
        <v/>
      </c>
      <c r="BW121" s="236" t="str">
        <f t="shared" si="22"/>
        <v/>
      </c>
      <c r="BX121" s="535"/>
      <c r="BY121" s="536"/>
      <c r="CP121" s="224"/>
      <c r="CQ121" s="79"/>
      <c r="CR121" s="79"/>
      <c r="CS121" s="225"/>
      <c r="DI121" s="132" t="str">
        <f t="shared" si="32"/>
        <v/>
      </c>
      <c r="DP121" s="73" t="str">
        <f t="shared" si="33"/>
        <v/>
      </c>
      <c r="DQ121" s="61" t="str">
        <f t="shared" si="23"/>
        <v/>
      </c>
      <c r="DR121" s="74" t="str">
        <f t="shared" si="24"/>
        <v/>
      </c>
      <c r="DS121" s="564" t="str">
        <f>IFERROR(LOOKUP(B121,Pooling_Pool1!$C$14:$C$337,Pooling_Pool1!$B$14:$B$337),"")</f>
        <v/>
      </c>
      <c r="DT121" s="596"/>
      <c r="DU121" s="93" t="str">
        <f t="shared" si="25"/>
        <v/>
      </c>
      <c r="DV121" s="93" t="str">
        <f t="shared" si="34"/>
        <v/>
      </c>
      <c r="DW121" s="120" t="str">
        <f t="shared" si="35"/>
        <v/>
      </c>
    </row>
    <row r="122" spans="1:127" x14ac:dyDescent="0.2">
      <c r="A122" s="563">
        <v>120</v>
      </c>
      <c r="B122" s="59" t="str">
        <f>IF(C122="","",'Critical Info &amp; Checklist'!$G$11&amp;"_"&amp;TEXT('New Data Sheet'!A122,"000")&amp;IF(ISBLANK('Sample Information'!D130),"","_"&amp;'Sample Information'!D130)&amp;IF(ISBLANK('Sample Information'!E130),"","_"&amp;'Sample Information'!E130)&amp;"_"&amp;C122)</f>
        <v/>
      </c>
      <c r="C122" s="91" t="str">
        <f>IF(ISBLANK('Sample Information'!C130),"",'Sample Information'!C130)</f>
        <v/>
      </c>
      <c r="D122" s="60" t="str">
        <f>IF(ISBLANK('Sample Information'!F130),"",'Sample Information'!F130)</f>
        <v/>
      </c>
      <c r="E122" s="70" t="str">
        <f>IF(ISBLANK('Sample Information'!E130),"",'Sample Information'!E130)</f>
        <v/>
      </c>
      <c r="F122" s="60" t="str">
        <f>IF(ISBLANK('Sample Information'!T130),"Not provided",'Sample Information'!T130)</f>
        <v>Not provided</v>
      </c>
      <c r="V122" s="231" t="str">
        <f t="shared" si="26"/>
        <v/>
      </c>
      <c r="W12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2" s="224"/>
      <c r="AN122" s="79"/>
      <c r="AO122" s="79"/>
      <c r="AP122" s="79"/>
      <c r="BF122" s="231" t="str">
        <f t="shared" si="18"/>
        <v/>
      </c>
      <c r="BJ122" s="232" t="str">
        <f t="shared" si="19"/>
        <v/>
      </c>
      <c r="BK122" s="232" t="str">
        <f t="shared" si="30"/>
        <v/>
      </c>
      <c r="BL122" s="232" t="str">
        <f t="shared" si="31"/>
        <v/>
      </c>
      <c r="BU122" s="236" t="str">
        <f t="shared" si="20"/>
        <v/>
      </c>
      <c r="BV122" s="236" t="str">
        <f t="shared" si="21"/>
        <v/>
      </c>
      <c r="BW122" s="236" t="str">
        <f t="shared" si="22"/>
        <v/>
      </c>
      <c r="BX122" s="535"/>
      <c r="BY122" s="536"/>
      <c r="CP122" s="224"/>
      <c r="CQ122" s="79"/>
      <c r="CR122" s="79"/>
      <c r="CS122" s="225"/>
      <c r="DI122" s="132" t="str">
        <f t="shared" si="32"/>
        <v/>
      </c>
      <c r="DP122" s="73" t="str">
        <f t="shared" si="33"/>
        <v/>
      </c>
      <c r="DQ122" s="61" t="str">
        <f t="shared" si="23"/>
        <v/>
      </c>
      <c r="DR122" s="74" t="str">
        <f t="shared" si="24"/>
        <v/>
      </c>
      <c r="DS122" s="564" t="str">
        <f>IFERROR(LOOKUP(B122,Pooling_Pool1!$C$14:$C$337,Pooling_Pool1!$B$14:$B$337),"")</f>
        <v/>
      </c>
      <c r="DT122" s="596"/>
      <c r="DU122" s="93" t="str">
        <f t="shared" si="25"/>
        <v/>
      </c>
      <c r="DV122" s="93" t="str">
        <f t="shared" si="34"/>
        <v/>
      </c>
      <c r="DW122" s="120" t="str">
        <f t="shared" si="35"/>
        <v/>
      </c>
    </row>
    <row r="123" spans="1:127" x14ac:dyDescent="0.2">
      <c r="A123" s="563">
        <v>121</v>
      </c>
      <c r="B123" s="59" t="str">
        <f>IF(C123="","",'Critical Info &amp; Checklist'!$G$11&amp;"_"&amp;TEXT('New Data Sheet'!A123,"000")&amp;IF(ISBLANK('Sample Information'!D131),"","_"&amp;'Sample Information'!D131)&amp;IF(ISBLANK('Sample Information'!E131),"","_"&amp;'Sample Information'!E131)&amp;"_"&amp;C123)</f>
        <v/>
      </c>
      <c r="C123" s="91" t="str">
        <f>IF(ISBLANK('Sample Information'!C131),"",'Sample Information'!C131)</f>
        <v/>
      </c>
      <c r="D123" s="60" t="str">
        <f>IF(ISBLANK('Sample Information'!F131),"",'Sample Information'!F131)</f>
        <v/>
      </c>
      <c r="E123" s="70" t="str">
        <f>IF(ISBLANK('Sample Information'!E131),"",'Sample Information'!E131)</f>
        <v/>
      </c>
      <c r="F123" s="60" t="str">
        <f>IF(ISBLANK('Sample Information'!T131),"Not provided",'Sample Information'!T131)</f>
        <v>Not provided</v>
      </c>
      <c r="V123" s="231" t="str">
        <f t="shared" si="26"/>
        <v/>
      </c>
      <c r="W12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3" s="224"/>
      <c r="AN123" s="79"/>
      <c r="AO123" s="79"/>
      <c r="AP123" s="79"/>
      <c r="BF123" s="231" t="str">
        <f t="shared" si="18"/>
        <v/>
      </c>
      <c r="BJ123" s="232" t="str">
        <f t="shared" si="19"/>
        <v/>
      </c>
      <c r="BK123" s="232" t="str">
        <f t="shared" si="30"/>
        <v/>
      </c>
      <c r="BL123" s="232" t="str">
        <f t="shared" si="31"/>
        <v/>
      </c>
      <c r="BU123" s="236" t="str">
        <f t="shared" si="20"/>
        <v/>
      </c>
      <c r="BV123" s="236" t="str">
        <f t="shared" si="21"/>
        <v/>
      </c>
      <c r="BW123" s="236" t="str">
        <f t="shared" si="22"/>
        <v/>
      </c>
      <c r="BX123" s="535"/>
      <c r="BY123" s="536"/>
      <c r="CP123" s="224"/>
      <c r="CQ123" s="79"/>
      <c r="CR123" s="79"/>
      <c r="CS123" s="225"/>
      <c r="DI123" s="132" t="str">
        <f t="shared" si="32"/>
        <v/>
      </c>
      <c r="DP123" s="73" t="str">
        <f t="shared" si="33"/>
        <v/>
      </c>
      <c r="DQ123" s="61" t="str">
        <f t="shared" si="23"/>
        <v/>
      </c>
      <c r="DR123" s="74" t="str">
        <f t="shared" si="24"/>
        <v/>
      </c>
      <c r="DS123" s="564" t="str">
        <f>IFERROR(LOOKUP(B123,Pooling_Pool1!$C$14:$C$337,Pooling_Pool1!$B$14:$B$337),"")</f>
        <v/>
      </c>
      <c r="DT123" s="596"/>
      <c r="DU123" s="93" t="str">
        <f t="shared" si="25"/>
        <v/>
      </c>
      <c r="DV123" s="93" t="str">
        <f t="shared" si="34"/>
        <v/>
      </c>
      <c r="DW123" s="120" t="str">
        <f t="shared" si="35"/>
        <v/>
      </c>
    </row>
    <row r="124" spans="1:127" x14ac:dyDescent="0.2">
      <c r="A124" s="563">
        <v>122</v>
      </c>
      <c r="B124" s="59" t="str">
        <f>IF(C124="","",'Critical Info &amp; Checklist'!$G$11&amp;"_"&amp;TEXT('New Data Sheet'!A124,"000")&amp;IF(ISBLANK('Sample Information'!D132),"","_"&amp;'Sample Information'!D132)&amp;IF(ISBLANK('Sample Information'!E132),"","_"&amp;'Sample Information'!E132)&amp;"_"&amp;C124)</f>
        <v/>
      </c>
      <c r="C124" s="91" t="str">
        <f>IF(ISBLANK('Sample Information'!C132),"",'Sample Information'!C132)</f>
        <v/>
      </c>
      <c r="D124" s="60" t="str">
        <f>IF(ISBLANK('Sample Information'!F132),"",'Sample Information'!F132)</f>
        <v/>
      </c>
      <c r="E124" s="70" t="str">
        <f>IF(ISBLANK('Sample Information'!E132),"",'Sample Information'!E132)</f>
        <v/>
      </c>
      <c r="F124" s="60" t="str">
        <f>IF(ISBLANK('Sample Information'!T132),"Not provided",'Sample Information'!T132)</f>
        <v>Not provided</v>
      </c>
      <c r="V124" s="231" t="str">
        <f t="shared" si="26"/>
        <v/>
      </c>
      <c r="W12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4" s="224"/>
      <c r="AN124" s="79"/>
      <c r="AO124" s="79"/>
      <c r="AP124" s="79"/>
      <c r="BF124" s="231" t="str">
        <f t="shared" si="18"/>
        <v/>
      </c>
      <c r="BJ124" s="232" t="str">
        <f t="shared" si="19"/>
        <v/>
      </c>
      <c r="BK124" s="232" t="str">
        <f t="shared" si="30"/>
        <v/>
      </c>
      <c r="BL124" s="232" t="str">
        <f t="shared" si="31"/>
        <v/>
      </c>
      <c r="BU124" s="236" t="str">
        <f t="shared" si="20"/>
        <v/>
      </c>
      <c r="BV124" s="236" t="str">
        <f t="shared" si="21"/>
        <v/>
      </c>
      <c r="BW124" s="236" t="str">
        <f t="shared" si="22"/>
        <v/>
      </c>
      <c r="BX124" s="535"/>
      <c r="BY124" s="536"/>
      <c r="CP124" s="224"/>
      <c r="CQ124" s="79"/>
      <c r="CR124" s="79"/>
      <c r="CS124" s="225"/>
      <c r="DI124" s="132" t="str">
        <f t="shared" si="32"/>
        <v/>
      </c>
      <c r="DP124" s="73" t="str">
        <f t="shared" si="33"/>
        <v/>
      </c>
      <c r="DQ124" s="61" t="str">
        <f t="shared" si="23"/>
        <v/>
      </c>
      <c r="DR124" s="74" t="str">
        <f t="shared" si="24"/>
        <v/>
      </c>
      <c r="DS124" s="564" t="str">
        <f>IFERROR(LOOKUP(B124,Pooling_Pool1!$C$14:$C$337,Pooling_Pool1!$B$14:$B$337),"")</f>
        <v/>
      </c>
      <c r="DT124" s="596"/>
      <c r="DU124" s="93" t="str">
        <f t="shared" si="25"/>
        <v/>
      </c>
      <c r="DV124" s="93" t="str">
        <f t="shared" si="34"/>
        <v/>
      </c>
      <c r="DW124" s="120" t="str">
        <f t="shared" si="35"/>
        <v/>
      </c>
    </row>
    <row r="125" spans="1:127" x14ac:dyDescent="0.2">
      <c r="A125" s="563">
        <v>123</v>
      </c>
      <c r="B125" s="59" t="str">
        <f>IF(C125="","",'Critical Info &amp; Checklist'!$G$11&amp;"_"&amp;TEXT('New Data Sheet'!A125,"000")&amp;IF(ISBLANK('Sample Information'!D133),"","_"&amp;'Sample Information'!D133)&amp;IF(ISBLANK('Sample Information'!E133),"","_"&amp;'Sample Information'!E133)&amp;"_"&amp;C125)</f>
        <v/>
      </c>
      <c r="C125" s="91" t="str">
        <f>IF(ISBLANK('Sample Information'!C133),"",'Sample Information'!C133)</f>
        <v/>
      </c>
      <c r="D125" s="60" t="str">
        <f>IF(ISBLANK('Sample Information'!F133),"",'Sample Information'!F133)</f>
        <v/>
      </c>
      <c r="E125" s="70" t="str">
        <f>IF(ISBLANK('Sample Information'!E133),"",'Sample Information'!E133)</f>
        <v/>
      </c>
      <c r="F125" s="60" t="str">
        <f>IF(ISBLANK('Sample Information'!T133),"Not provided",'Sample Information'!T133)</f>
        <v>Not provided</v>
      </c>
      <c r="V125" s="231" t="str">
        <f t="shared" si="26"/>
        <v/>
      </c>
      <c r="W12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5" s="224"/>
      <c r="AN125" s="79"/>
      <c r="AO125" s="79"/>
      <c r="AP125" s="79"/>
      <c r="BF125" s="231" t="str">
        <f t="shared" si="18"/>
        <v/>
      </c>
      <c r="BJ125" s="232" t="str">
        <f t="shared" si="19"/>
        <v/>
      </c>
      <c r="BK125" s="232" t="str">
        <f t="shared" si="30"/>
        <v/>
      </c>
      <c r="BL125" s="232" t="str">
        <f t="shared" si="31"/>
        <v/>
      </c>
      <c r="BU125" s="236" t="str">
        <f t="shared" si="20"/>
        <v/>
      </c>
      <c r="BV125" s="236" t="str">
        <f t="shared" si="21"/>
        <v/>
      </c>
      <c r="BW125" s="236" t="str">
        <f t="shared" si="22"/>
        <v/>
      </c>
      <c r="BX125" s="535"/>
      <c r="BY125" s="536"/>
      <c r="CP125" s="224"/>
      <c r="CQ125" s="79"/>
      <c r="CR125" s="79"/>
      <c r="CS125" s="225"/>
      <c r="DI125" s="132" t="str">
        <f t="shared" si="32"/>
        <v/>
      </c>
      <c r="DP125" s="73" t="str">
        <f t="shared" si="33"/>
        <v/>
      </c>
      <c r="DQ125" s="61" t="str">
        <f t="shared" si="23"/>
        <v/>
      </c>
      <c r="DR125" s="74" t="str">
        <f t="shared" si="24"/>
        <v/>
      </c>
      <c r="DS125" s="564" t="str">
        <f>IFERROR(LOOKUP(B125,Pooling_Pool1!$C$14:$C$337,Pooling_Pool1!$B$14:$B$337),"")</f>
        <v/>
      </c>
      <c r="DT125" s="596"/>
      <c r="DU125" s="93" t="str">
        <f t="shared" si="25"/>
        <v/>
      </c>
      <c r="DV125" s="93" t="str">
        <f t="shared" si="34"/>
        <v/>
      </c>
      <c r="DW125" s="120" t="str">
        <f t="shared" si="35"/>
        <v/>
      </c>
    </row>
    <row r="126" spans="1:127" x14ac:dyDescent="0.2">
      <c r="A126" s="563">
        <v>124</v>
      </c>
      <c r="B126" s="59" t="str">
        <f>IF(C126="","",'Critical Info &amp; Checklist'!$G$11&amp;"_"&amp;TEXT('New Data Sheet'!A126,"000")&amp;IF(ISBLANK('Sample Information'!D134),"","_"&amp;'Sample Information'!D134)&amp;IF(ISBLANK('Sample Information'!E134),"","_"&amp;'Sample Information'!E134)&amp;"_"&amp;C126)</f>
        <v/>
      </c>
      <c r="C126" s="91" t="str">
        <f>IF(ISBLANK('Sample Information'!C134),"",'Sample Information'!C134)</f>
        <v/>
      </c>
      <c r="D126" s="60" t="str">
        <f>IF(ISBLANK('Sample Information'!F134),"",'Sample Information'!F134)</f>
        <v/>
      </c>
      <c r="E126" s="70" t="str">
        <f>IF(ISBLANK('Sample Information'!E134),"",'Sample Information'!E134)</f>
        <v/>
      </c>
      <c r="F126" s="60" t="str">
        <f>IF(ISBLANK('Sample Information'!T134),"Not provided",'Sample Information'!T134)</f>
        <v>Not provided</v>
      </c>
      <c r="V126" s="231" t="str">
        <f t="shared" si="26"/>
        <v/>
      </c>
      <c r="W12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6" s="224"/>
      <c r="AN126" s="79"/>
      <c r="AO126" s="79"/>
      <c r="AP126" s="79"/>
      <c r="BF126" s="231" t="str">
        <f t="shared" si="18"/>
        <v/>
      </c>
      <c r="BJ126" s="232" t="str">
        <f t="shared" si="19"/>
        <v/>
      </c>
      <c r="BK126" s="232" t="str">
        <f t="shared" si="30"/>
        <v/>
      </c>
      <c r="BL126" s="232" t="str">
        <f t="shared" si="31"/>
        <v/>
      </c>
      <c r="BU126" s="236" t="str">
        <f t="shared" si="20"/>
        <v/>
      </c>
      <c r="BV126" s="236" t="str">
        <f t="shared" si="21"/>
        <v/>
      </c>
      <c r="BW126" s="236" t="str">
        <f t="shared" si="22"/>
        <v/>
      </c>
      <c r="BX126" s="535"/>
      <c r="BY126" s="536"/>
      <c r="CP126" s="224"/>
      <c r="CQ126" s="79"/>
      <c r="CR126" s="79"/>
      <c r="CS126" s="225"/>
      <c r="DI126" s="132" t="str">
        <f t="shared" si="32"/>
        <v/>
      </c>
      <c r="DP126" s="73" t="str">
        <f t="shared" si="33"/>
        <v/>
      </c>
      <c r="DQ126" s="61" t="str">
        <f t="shared" si="23"/>
        <v/>
      </c>
      <c r="DR126" s="74" t="str">
        <f t="shared" si="24"/>
        <v/>
      </c>
      <c r="DS126" s="564" t="str">
        <f>IFERROR(LOOKUP(B126,Pooling_Pool1!$C$14:$C$337,Pooling_Pool1!$B$14:$B$337),"")</f>
        <v/>
      </c>
      <c r="DT126" s="596"/>
      <c r="DU126" s="93" t="str">
        <f t="shared" si="25"/>
        <v/>
      </c>
      <c r="DV126" s="93" t="str">
        <f t="shared" si="34"/>
        <v/>
      </c>
      <c r="DW126" s="120" t="str">
        <f t="shared" si="35"/>
        <v/>
      </c>
    </row>
    <row r="127" spans="1:127" x14ac:dyDescent="0.2">
      <c r="A127" s="563">
        <v>125</v>
      </c>
      <c r="B127" s="59" t="str">
        <f>IF(C127="","",'Critical Info &amp; Checklist'!$G$11&amp;"_"&amp;TEXT('New Data Sheet'!A127,"000")&amp;IF(ISBLANK('Sample Information'!D135),"","_"&amp;'Sample Information'!D135)&amp;IF(ISBLANK('Sample Information'!E135),"","_"&amp;'Sample Information'!E135)&amp;"_"&amp;C127)</f>
        <v/>
      </c>
      <c r="C127" s="91" t="str">
        <f>IF(ISBLANK('Sample Information'!C135),"",'Sample Information'!C135)</f>
        <v/>
      </c>
      <c r="D127" s="60" t="str">
        <f>IF(ISBLANK('Sample Information'!F135),"",'Sample Information'!F135)</f>
        <v/>
      </c>
      <c r="E127" s="70" t="str">
        <f>IF(ISBLANK('Sample Information'!E135),"",'Sample Information'!E135)</f>
        <v/>
      </c>
      <c r="F127" s="60" t="str">
        <f>IF(ISBLANK('Sample Information'!T135),"Not provided",'Sample Information'!T135)</f>
        <v>Not provided</v>
      </c>
      <c r="V127" s="231" t="str">
        <f t="shared" si="26"/>
        <v/>
      </c>
      <c r="W12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7" s="224"/>
      <c r="AN127" s="79"/>
      <c r="AO127" s="79"/>
      <c r="AP127" s="79"/>
      <c r="BF127" s="231" t="str">
        <f t="shared" si="18"/>
        <v/>
      </c>
      <c r="BJ127" s="232" t="str">
        <f t="shared" si="19"/>
        <v/>
      </c>
      <c r="BK127" s="232" t="str">
        <f t="shared" si="30"/>
        <v/>
      </c>
      <c r="BL127" s="232" t="str">
        <f t="shared" si="31"/>
        <v/>
      </c>
      <c r="BU127" s="236" t="str">
        <f t="shared" si="20"/>
        <v/>
      </c>
      <c r="BV127" s="236" t="str">
        <f t="shared" si="21"/>
        <v/>
      </c>
      <c r="BW127" s="236" t="str">
        <f t="shared" si="22"/>
        <v/>
      </c>
      <c r="BX127" s="535"/>
      <c r="BY127" s="536"/>
      <c r="CP127" s="224"/>
      <c r="CQ127" s="79"/>
      <c r="CR127" s="79"/>
      <c r="CS127" s="225"/>
      <c r="DI127" s="132" t="str">
        <f t="shared" si="32"/>
        <v/>
      </c>
      <c r="DP127" s="73" t="str">
        <f t="shared" si="33"/>
        <v/>
      </c>
      <c r="DQ127" s="61" t="str">
        <f t="shared" si="23"/>
        <v/>
      </c>
      <c r="DR127" s="74" t="str">
        <f t="shared" si="24"/>
        <v/>
      </c>
      <c r="DS127" s="564" t="str">
        <f>IFERROR(LOOKUP(B127,Pooling_Pool1!$C$14:$C$337,Pooling_Pool1!$B$14:$B$337),"")</f>
        <v/>
      </c>
      <c r="DT127" s="596"/>
      <c r="DU127" s="93" t="str">
        <f t="shared" si="25"/>
        <v/>
      </c>
      <c r="DV127" s="93" t="str">
        <f t="shared" si="34"/>
        <v/>
      </c>
      <c r="DW127" s="120" t="str">
        <f t="shared" si="35"/>
        <v/>
      </c>
    </row>
    <row r="128" spans="1:127" x14ac:dyDescent="0.2">
      <c r="A128" s="563">
        <v>126</v>
      </c>
      <c r="B128" s="59" t="str">
        <f>IF(C128="","",'Critical Info &amp; Checklist'!$G$11&amp;"_"&amp;TEXT('New Data Sheet'!A128,"000")&amp;IF(ISBLANK('Sample Information'!D136),"","_"&amp;'Sample Information'!D136)&amp;IF(ISBLANK('Sample Information'!E136),"","_"&amp;'Sample Information'!E136)&amp;"_"&amp;C128)</f>
        <v/>
      </c>
      <c r="C128" s="91" t="str">
        <f>IF(ISBLANK('Sample Information'!C136),"",'Sample Information'!C136)</f>
        <v/>
      </c>
      <c r="D128" s="60" t="str">
        <f>IF(ISBLANK('Sample Information'!F136),"",'Sample Information'!F136)</f>
        <v/>
      </c>
      <c r="E128" s="70" t="str">
        <f>IF(ISBLANK('Sample Information'!E136),"",'Sample Information'!E136)</f>
        <v/>
      </c>
      <c r="F128" s="60" t="str">
        <f>IF(ISBLANK('Sample Information'!T136),"Not provided",'Sample Information'!T136)</f>
        <v>Not provided</v>
      </c>
      <c r="V128" s="231" t="str">
        <f t="shared" si="26"/>
        <v/>
      </c>
      <c r="W12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8" s="224"/>
      <c r="AN128" s="79"/>
      <c r="AO128" s="79"/>
      <c r="AP128" s="79"/>
      <c r="BF128" s="231" t="str">
        <f t="shared" si="18"/>
        <v/>
      </c>
      <c r="BJ128" s="232" t="str">
        <f t="shared" si="19"/>
        <v/>
      </c>
      <c r="BK128" s="232" t="str">
        <f t="shared" si="30"/>
        <v/>
      </c>
      <c r="BL128" s="232" t="str">
        <f t="shared" si="31"/>
        <v/>
      </c>
      <c r="BU128" s="236" t="str">
        <f t="shared" si="20"/>
        <v/>
      </c>
      <c r="BV128" s="236" t="str">
        <f t="shared" si="21"/>
        <v/>
      </c>
      <c r="BW128" s="236" t="str">
        <f t="shared" si="22"/>
        <v/>
      </c>
      <c r="BX128" s="535"/>
      <c r="BY128" s="536"/>
      <c r="CP128" s="224"/>
      <c r="CQ128" s="79"/>
      <c r="CR128" s="79"/>
      <c r="CS128" s="225"/>
      <c r="DI128" s="132" t="str">
        <f t="shared" si="32"/>
        <v/>
      </c>
      <c r="DP128" s="73" t="str">
        <f t="shared" si="33"/>
        <v/>
      </c>
      <c r="DQ128" s="61" t="str">
        <f t="shared" si="23"/>
        <v/>
      </c>
      <c r="DR128" s="74" t="str">
        <f t="shared" si="24"/>
        <v/>
      </c>
      <c r="DS128" s="564" t="str">
        <f>IFERROR(LOOKUP(B128,Pooling_Pool1!$C$14:$C$337,Pooling_Pool1!$B$14:$B$337),"")</f>
        <v/>
      </c>
      <c r="DT128" s="596"/>
      <c r="DU128" s="93" t="str">
        <f t="shared" si="25"/>
        <v/>
      </c>
      <c r="DV128" s="93" t="str">
        <f t="shared" si="34"/>
        <v/>
      </c>
      <c r="DW128" s="120" t="str">
        <f t="shared" si="35"/>
        <v/>
      </c>
    </row>
    <row r="129" spans="1:127" x14ac:dyDescent="0.2">
      <c r="A129" s="563">
        <v>127</v>
      </c>
      <c r="B129" s="59" t="str">
        <f>IF(C129="","",'Critical Info &amp; Checklist'!$G$11&amp;"_"&amp;TEXT('New Data Sheet'!A129,"000")&amp;IF(ISBLANK('Sample Information'!D137),"","_"&amp;'Sample Information'!D137)&amp;IF(ISBLANK('Sample Information'!E137),"","_"&amp;'Sample Information'!E137)&amp;"_"&amp;C129)</f>
        <v/>
      </c>
      <c r="C129" s="91" t="str">
        <f>IF(ISBLANK('Sample Information'!C137),"",'Sample Information'!C137)</f>
        <v/>
      </c>
      <c r="D129" s="60" t="str">
        <f>IF(ISBLANK('Sample Information'!F137),"",'Sample Information'!F137)</f>
        <v/>
      </c>
      <c r="E129" s="70" t="str">
        <f>IF(ISBLANK('Sample Information'!E137),"",'Sample Information'!E137)</f>
        <v/>
      </c>
      <c r="F129" s="60" t="str">
        <f>IF(ISBLANK('Sample Information'!T137),"Not provided",'Sample Information'!T137)</f>
        <v>Not provided</v>
      </c>
      <c r="V129" s="231" t="str">
        <f t="shared" si="26"/>
        <v/>
      </c>
      <c r="W12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29" s="224"/>
      <c r="AN129" s="79"/>
      <c r="AO129" s="79"/>
      <c r="AP129" s="79"/>
      <c r="BF129" s="231" t="str">
        <f t="shared" si="18"/>
        <v/>
      </c>
      <c r="BJ129" s="232" t="str">
        <f t="shared" si="19"/>
        <v/>
      </c>
      <c r="BK129" s="232" t="str">
        <f t="shared" si="30"/>
        <v/>
      </c>
      <c r="BL129" s="232" t="str">
        <f t="shared" si="31"/>
        <v/>
      </c>
      <c r="BU129" s="236" t="str">
        <f t="shared" si="20"/>
        <v/>
      </c>
      <c r="BV129" s="236" t="str">
        <f t="shared" si="21"/>
        <v/>
      </c>
      <c r="BW129" s="236" t="str">
        <f t="shared" si="22"/>
        <v/>
      </c>
      <c r="BX129" s="535"/>
      <c r="BY129" s="536"/>
      <c r="CP129" s="224"/>
      <c r="CQ129" s="79"/>
      <c r="CR129" s="79"/>
      <c r="CS129" s="225"/>
      <c r="DI129" s="132" t="str">
        <f t="shared" si="32"/>
        <v/>
      </c>
      <c r="DP129" s="73" t="str">
        <f t="shared" si="33"/>
        <v/>
      </c>
      <c r="DQ129" s="61" t="str">
        <f t="shared" si="23"/>
        <v/>
      </c>
      <c r="DR129" s="74" t="str">
        <f t="shared" si="24"/>
        <v/>
      </c>
      <c r="DS129" s="564" t="str">
        <f>IFERROR(LOOKUP(B129,Pooling_Pool1!$C$14:$C$337,Pooling_Pool1!$B$14:$B$337),"")</f>
        <v/>
      </c>
      <c r="DT129" s="596"/>
      <c r="DU129" s="93" t="str">
        <f t="shared" si="25"/>
        <v/>
      </c>
      <c r="DV129" s="93" t="str">
        <f t="shared" si="34"/>
        <v/>
      </c>
      <c r="DW129" s="120" t="str">
        <f t="shared" si="35"/>
        <v/>
      </c>
    </row>
    <row r="130" spans="1:127" x14ac:dyDescent="0.2">
      <c r="A130" s="563">
        <v>128</v>
      </c>
      <c r="B130" s="59" t="str">
        <f>IF(C130="","",'Critical Info &amp; Checklist'!$G$11&amp;"_"&amp;TEXT('New Data Sheet'!A130,"000")&amp;IF(ISBLANK('Sample Information'!D138),"","_"&amp;'Sample Information'!D138)&amp;IF(ISBLANK('Sample Information'!E138),"","_"&amp;'Sample Information'!E138)&amp;"_"&amp;C130)</f>
        <v/>
      </c>
      <c r="C130" s="91" t="str">
        <f>IF(ISBLANK('Sample Information'!C138),"",'Sample Information'!C138)</f>
        <v/>
      </c>
      <c r="D130" s="60" t="str">
        <f>IF(ISBLANK('Sample Information'!F138),"",'Sample Information'!F138)</f>
        <v/>
      </c>
      <c r="E130" s="70" t="str">
        <f>IF(ISBLANK('Sample Information'!E138),"",'Sample Information'!E138)</f>
        <v/>
      </c>
      <c r="F130" s="60" t="str">
        <f>IF(ISBLANK('Sample Information'!T138),"Not provided",'Sample Information'!T138)</f>
        <v>Not provided</v>
      </c>
      <c r="V130" s="231" t="str">
        <f t="shared" si="26"/>
        <v/>
      </c>
      <c r="W13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0" s="224"/>
      <c r="AN130" s="79"/>
      <c r="AO130" s="79"/>
      <c r="AP130" s="79"/>
      <c r="BF130" s="231" t="str">
        <f t="shared" si="18"/>
        <v/>
      </c>
      <c r="BJ130" s="232" t="str">
        <f t="shared" si="19"/>
        <v/>
      </c>
      <c r="BK130" s="232" t="str">
        <f t="shared" si="30"/>
        <v/>
      </c>
      <c r="BL130" s="232" t="str">
        <f t="shared" si="31"/>
        <v/>
      </c>
      <c r="BU130" s="236" t="str">
        <f t="shared" si="20"/>
        <v/>
      </c>
      <c r="BV130" s="236" t="str">
        <f t="shared" si="21"/>
        <v/>
      </c>
      <c r="BW130" s="236" t="str">
        <f t="shared" si="22"/>
        <v/>
      </c>
      <c r="BX130" s="535"/>
      <c r="BY130" s="536"/>
      <c r="CP130" s="224"/>
      <c r="CQ130" s="79"/>
      <c r="CR130" s="79"/>
      <c r="CS130" s="225"/>
      <c r="DI130" s="132" t="str">
        <f t="shared" si="32"/>
        <v/>
      </c>
      <c r="DP130" s="73" t="str">
        <f t="shared" si="33"/>
        <v/>
      </c>
      <c r="DQ130" s="61" t="str">
        <f t="shared" si="23"/>
        <v/>
      </c>
      <c r="DR130" s="74" t="str">
        <f t="shared" si="24"/>
        <v/>
      </c>
      <c r="DS130" s="564" t="str">
        <f>IFERROR(LOOKUP(B130,Pooling_Pool1!$C$14:$C$337,Pooling_Pool1!$B$14:$B$337),"")</f>
        <v/>
      </c>
      <c r="DT130" s="596"/>
      <c r="DU130" s="93" t="str">
        <f t="shared" si="25"/>
        <v/>
      </c>
      <c r="DV130" s="93" t="str">
        <f t="shared" si="34"/>
        <v/>
      </c>
      <c r="DW130" s="120" t="str">
        <f t="shared" si="35"/>
        <v/>
      </c>
    </row>
    <row r="131" spans="1:127" x14ac:dyDescent="0.2">
      <c r="A131" s="563">
        <v>129</v>
      </c>
      <c r="B131" s="59" t="str">
        <f>IF(C131="","",'Critical Info &amp; Checklist'!$G$11&amp;"_"&amp;TEXT('New Data Sheet'!A131,"000")&amp;IF(ISBLANK('Sample Information'!D139),"","_"&amp;'Sample Information'!D139)&amp;IF(ISBLANK('Sample Information'!E139),"","_"&amp;'Sample Information'!E139)&amp;"_"&amp;C131)</f>
        <v/>
      </c>
      <c r="C131" s="91" t="str">
        <f>IF(ISBLANK('Sample Information'!C139),"",'Sample Information'!C139)</f>
        <v/>
      </c>
      <c r="D131" s="60" t="str">
        <f>IF(ISBLANK('Sample Information'!F139),"",'Sample Information'!F139)</f>
        <v/>
      </c>
      <c r="E131" s="70" t="str">
        <f>IF(ISBLANK('Sample Information'!E139),"",'Sample Information'!E139)</f>
        <v/>
      </c>
      <c r="F131" s="60" t="str">
        <f>IF(ISBLANK('Sample Information'!T139),"Not provided",'Sample Information'!T139)</f>
        <v>Not provided</v>
      </c>
      <c r="V131" s="231" t="str">
        <f t="shared" si="26"/>
        <v/>
      </c>
      <c r="W13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1" s="224"/>
      <c r="AN131" s="79"/>
      <c r="AO131" s="79"/>
      <c r="AP131" s="79"/>
      <c r="BF131" s="231" t="str">
        <f t="shared" ref="BF131:BF194" si="36">IF(AND(AL131&gt;0,NOT(ISBLANK(BE131))),AL131/IF(ISNUMBER(SEARCH("Tape",BE131)),5,IF(ISNUMBER(SEARCH("Bio",BE131)),1)),"")</f>
        <v/>
      </c>
      <c r="BJ131" s="232" t="str">
        <f t="shared" ref="BJ131:BJ194" si="37">IF(K131&gt;0,IF(AB131&gt;0,AB131,K131)-IF(BG131&gt;0,1)-AI131*AJ131,"")</f>
        <v/>
      </c>
      <c r="BK131" s="232" t="str">
        <f t="shared" si="30"/>
        <v/>
      </c>
      <c r="BL131" s="232" t="str">
        <f t="shared" si="31"/>
        <v/>
      </c>
      <c r="BU131" s="236" t="str">
        <f t="shared" ref="BU131:BU194" si="38">IFERROR(BS131/((AH131/BR131)*AL131),"")</f>
        <v/>
      </c>
      <c r="BV131" s="236" t="str">
        <f t="shared" ref="BV131:BV194" si="39">IF(BT131&gt;0,BT131-BU131,"")</f>
        <v/>
      </c>
      <c r="BW131" s="236" t="str">
        <f t="shared" ref="BW131:BW194" si="40">IF(BU131="","",IF(BU131&gt;(BJ131/2),"using &gt;1/2","ok"))</f>
        <v/>
      </c>
      <c r="BX131" s="535"/>
      <c r="BY131" s="536"/>
      <c r="CP131" s="224"/>
      <c r="CQ131" s="79"/>
      <c r="CR131" s="79"/>
      <c r="CS131" s="225"/>
      <c r="DI131" s="132" t="str">
        <f t="shared" si="32"/>
        <v/>
      </c>
      <c r="DP131" s="73" t="str">
        <f t="shared" si="33"/>
        <v/>
      </c>
      <c r="DQ131" s="61" t="str">
        <f t="shared" ref="DQ131:DQ194" si="41">IF(CO131&gt;0,CO131*CE131,"")</f>
        <v/>
      </c>
      <c r="DR131" s="74" t="str">
        <f t="shared" ref="DR131:DR194" si="42">IFERROR((DP131/(660*DL131))*10^6,"")</f>
        <v/>
      </c>
      <c r="DS131" s="564" t="str">
        <f>IFERROR(LOOKUP(B131,Pooling_Pool1!$C$14:$C$337,Pooling_Pool1!$B$14:$B$337),"")</f>
        <v/>
      </c>
      <c r="DT131" s="596"/>
      <c r="DU131" s="93" t="str">
        <f t="shared" ref="DU131:DU194" si="43">IFERROR(F131*10^6,"")</f>
        <v/>
      </c>
      <c r="DV131" s="93" t="str">
        <f t="shared" si="34"/>
        <v/>
      </c>
      <c r="DW131" s="120" t="str">
        <f t="shared" si="35"/>
        <v/>
      </c>
    </row>
    <row r="132" spans="1:127" x14ac:dyDescent="0.2">
      <c r="A132" s="563">
        <v>130</v>
      </c>
      <c r="B132" s="59" t="str">
        <f>IF(C132="","",'Critical Info &amp; Checklist'!$G$11&amp;"_"&amp;TEXT('New Data Sheet'!A132,"000")&amp;IF(ISBLANK('Sample Information'!D140),"","_"&amp;'Sample Information'!D140)&amp;IF(ISBLANK('Sample Information'!E140),"","_"&amp;'Sample Information'!E140)&amp;"_"&amp;C132)</f>
        <v/>
      </c>
      <c r="C132" s="91" t="str">
        <f>IF(ISBLANK('Sample Information'!C140),"",'Sample Information'!C140)</f>
        <v/>
      </c>
      <c r="D132" s="60" t="str">
        <f>IF(ISBLANK('Sample Information'!F140),"",'Sample Information'!F140)</f>
        <v/>
      </c>
      <c r="E132" s="70" t="str">
        <f>IF(ISBLANK('Sample Information'!E140),"",'Sample Information'!E140)</f>
        <v/>
      </c>
      <c r="F132" s="60" t="str">
        <f>IF(ISBLANK('Sample Information'!T140),"Not provided",'Sample Information'!T140)</f>
        <v>Not provided</v>
      </c>
      <c r="V132" s="231" t="str">
        <f t="shared" ref="V132:V195" si="44">IF(U132*K132&gt;0,U132*K132,"")</f>
        <v/>
      </c>
      <c r="W13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2" s="224"/>
      <c r="AN132" s="79"/>
      <c r="AO132" s="79"/>
      <c r="AP132" s="79"/>
      <c r="BF132" s="231" t="str">
        <f t="shared" si="36"/>
        <v/>
      </c>
      <c r="BJ132" s="232" t="str">
        <f t="shared" si="37"/>
        <v/>
      </c>
      <c r="BK132" s="232" t="str">
        <f t="shared" ref="BK132:BK195" si="45">IF(AL132&gt;0,AL132,"")</f>
        <v/>
      </c>
      <c r="BL132" s="232" t="str">
        <f t="shared" ref="BL132:BL195" si="46">IFERROR(BJ132*BK132,"")</f>
        <v/>
      </c>
      <c r="BU132" s="236" t="str">
        <f t="shared" si="38"/>
        <v/>
      </c>
      <c r="BV132" s="236" t="str">
        <f t="shared" si="39"/>
        <v/>
      </c>
      <c r="BW132" s="236" t="str">
        <f t="shared" si="40"/>
        <v/>
      </c>
      <c r="BX132" s="535"/>
      <c r="BY132" s="536"/>
      <c r="CP132" s="224"/>
      <c r="CQ132" s="79"/>
      <c r="CR132" s="79"/>
      <c r="CS132" s="225"/>
      <c r="DI132" s="132" t="str">
        <f t="shared" ref="DI132:DI195" si="47">IF(ISBLANK(CY132),"",CY132)</f>
        <v/>
      </c>
      <c r="DP132" s="73" t="str">
        <f t="shared" ref="DP132:DP195" si="48">IF(DC132&gt;0,DC132*(DO132/100),"")</f>
        <v/>
      </c>
      <c r="DQ132" s="61" t="str">
        <f t="shared" si="41"/>
        <v/>
      </c>
      <c r="DR132" s="74" t="str">
        <f t="shared" si="42"/>
        <v/>
      </c>
      <c r="DS132" s="564" t="str">
        <f>IFERROR(LOOKUP(B132,Pooling_Pool1!$C$14:$C$337,Pooling_Pool1!$B$14:$B$337),"")</f>
        <v/>
      </c>
      <c r="DT132" s="596"/>
      <c r="DU132" s="93" t="str">
        <f t="shared" si="43"/>
        <v/>
      </c>
      <c r="DV132" s="93" t="str">
        <f t="shared" ref="DV132:DV195" si="49">IFERROR(DT132-DU132,"")</f>
        <v/>
      </c>
      <c r="DW132" s="120" t="str">
        <f t="shared" ref="DW132:DW195" si="50">IFERROR(DT132/DS132,"")</f>
        <v/>
      </c>
    </row>
    <row r="133" spans="1:127" x14ac:dyDescent="0.2">
      <c r="A133" s="563">
        <v>131</v>
      </c>
      <c r="B133" s="59" t="str">
        <f>IF(C133="","",'Critical Info &amp; Checklist'!$G$11&amp;"_"&amp;TEXT('New Data Sheet'!A133,"000")&amp;IF(ISBLANK('Sample Information'!D141),"","_"&amp;'Sample Information'!D141)&amp;IF(ISBLANK('Sample Information'!E141),"","_"&amp;'Sample Information'!E141)&amp;"_"&amp;C133)</f>
        <v/>
      </c>
      <c r="C133" s="91" t="str">
        <f>IF(ISBLANK('Sample Information'!C141),"",'Sample Information'!C141)</f>
        <v/>
      </c>
      <c r="D133" s="60" t="str">
        <f>IF(ISBLANK('Sample Information'!F141),"",'Sample Information'!F141)</f>
        <v/>
      </c>
      <c r="E133" s="70" t="str">
        <f>IF(ISBLANK('Sample Information'!E141),"",'Sample Information'!E141)</f>
        <v/>
      </c>
      <c r="F133" s="60" t="str">
        <f>IF(ISBLANK('Sample Information'!T141),"Not provided",'Sample Information'!T141)</f>
        <v>Not provided</v>
      </c>
      <c r="V133" s="231" t="str">
        <f t="shared" si="44"/>
        <v/>
      </c>
      <c r="W13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3" s="224"/>
      <c r="AN133" s="79"/>
      <c r="AO133" s="79"/>
      <c r="AP133" s="79"/>
      <c r="BF133" s="231" t="str">
        <f t="shared" si="36"/>
        <v/>
      </c>
      <c r="BJ133" s="232" t="str">
        <f t="shared" si="37"/>
        <v/>
      </c>
      <c r="BK133" s="232" t="str">
        <f t="shared" si="45"/>
        <v/>
      </c>
      <c r="BL133" s="232" t="str">
        <f t="shared" si="46"/>
        <v/>
      </c>
      <c r="BU133" s="236" t="str">
        <f t="shared" si="38"/>
        <v/>
      </c>
      <c r="BV133" s="236" t="str">
        <f t="shared" si="39"/>
        <v/>
      </c>
      <c r="BW133" s="236" t="str">
        <f t="shared" si="40"/>
        <v/>
      </c>
      <c r="BX133" s="535"/>
      <c r="BY133" s="536"/>
      <c r="CP133" s="224"/>
      <c r="CQ133" s="79"/>
      <c r="CR133" s="79"/>
      <c r="CS133" s="225"/>
      <c r="DI133" s="132" t="str">
        <f t="shared" si="47"/>
        <v/>
      </c>
      <c r="DP133" s="73" t="str">
        <f t="shared" si="48"/>
        <v/>
      </c>
      <c r="DQ133" s="61" t="str">
        <f t="shared" si="41"/>
        <v/>
      </c>
      <c r="DR133" s="74" t="str">
        <f t="shared" si="42"/>
        <v/>
      </c>
      <c r="DS133" s="564" t="str">
        <f>IFERROR(LOOKUP(B133,Pooling_Pool1!$C$14:$C$337,Pooling_Pool1!$B$14:$B$337),"")</f>
        <v/>
      </c>
      <c r="DT133" s="596"/>
      <c r="DU133" s="93" t="str">
        <f t="shared" si="43"/>
        <v/>
      </c>
      <c r="DV133" s="93" t="str">
        <f t="shared" si="49"/>
        <v/>
      </c>
      <c r="DW133" s="120" t="str">
        <f t="shared" si="50"/>
        <v/>
      </c>
    </row>
    <row r="134" spans="1:127" x14ac:dyDescent="0.2">
      <c r="A134" s="563">
        <v>132</v>
      </c>
      <c r="B134" s="59" t="str">
        <f>IF(C134="","",'Critical Info &amp; Checklist'!$G$11&amp;"_"&amp;TEXT('New Data Sheet'!A134,"000")&amp;IF(ISBLANK('Sample Information'!D142),"","_"&amp;'Sample Information'!D142)&amp;IF(ISBLANK('Sample Information'!E142),"","_"&amp;'Sample Information'!E142)&amp;"_"&amp;C134)</f>
        <v/>
      </c>
      <c r="C134" s="91" t="str">
        <f>IF(ISBLANK('Sample Information'!C142),"",'Sample Information'!C142)</f>
        <v/>
      </c>
      <c r="D134" s="60" t="str">
        <f>IF(ISBLANK('Sample Information'!F142),"",'Sample Information'!F142)</f>
        <v/>
      </c>
      <c r="E134" s="70" t="str">
        <f>IF(ISBLANK('Sample Information'!E142),"",'Sample Information'!E142)</f>
        <v/>
      </c>
      <c r="F134" s="60" t="str">
        <f>IF(ISBLANK('Sample Information'!T142),"Not provided",'Sample Information'!T142)</f>
        <v>Not provided</v>
      </c>
      <c r="V134" s="231" t="str">
        <f t="shared" si="44"/>
        <v/>
      </c>
      <c r="W13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4" s="224"/>
      <c r="AN134" s="79"/>
      <c r="AO134" s="79"/>
      <c r="AP134" s="79"/>
      <c r="BF134" s="231" t="str">
        <f t="shared" si="36"/>
        <v/>
      </c>
      <c r="BJ134" s="232" t="str">
        <f t="shared" si="37"/>
        <v/>
      </c>
      <c r="BK134" s="232" t="str">
        <f t="shared" si="45"/>
        <v/>
      </c>
      <c r="BL134" s="232" t="str">
        <f t="shared" si="46"/>
        <v/>
      </c>
      <c r="BU134" s="236" t="str">
        <f t="shared" si="38"/>
        <v/>
      </c>
      <c r="BV134" s="236" t="str">
        <f t="shared" si="39"/>
        <v/>
      </c>
      <c r="BW134" s="236" t="str">
        <f t="shared" si="40"/>
        <v/>
      </c>
      <c r="BX134" s="535"/>
      <c r="BY134" s="536"/>
      <c r="CP134" s="224"/>
      <c r="CQ134" s="79"/>
      <c r="CR134" s="79"/>
      <c r="CS134" s="225"/>
      <c r="DI134" s="132" t="str">
        <f t="shared" si="47"/>
        <v/>
      </c>
      <c r="DP134" s="73" t="str">
        <f t="shared" si="48"/>
        <v/>
      </c>
      <c r="DQ134" s="61" t="str">
        <f t="shared" si="41"/>
        <v/>
      </c>
      <c r="DR134" s="74" t="str">
        <f t="shared" si="42"/>
        <v/>
      </c>
      <c r="DS134" s="564" t="str">
        <f>IFERROR(LOOKUP(B134,Pooling_Pool1!$C$14:$C$337,Pooling_Pool1!$B$14:$B$337),"")</f>
        <v/>
      </c>
      <c r="DT134" s="596"/>
      <c r="DU134" s="93" t="str">
        <f t="shared" si="43"/>
        <v/>
      </c>
      <c r="DV134" s="93" t="str">
        <f t="shared" si="49"/>
        <v/>
      </c>
      <c r="DW134" s="120" t="str">
        <f t="shared" si="50"/>
        <v/>
      </c>
    </row>
    <row r="135" spans="1:127" x14ac:dyDescent="0.2">
      <c r="A135" s="563">
        <v>133</v>
      </c>
      <c r="B135" s="59" t="str">
        <f>IF(C135="","",'Critical Info &amp; Checklist'!$G$11&amp;"_"&amp;TEXT('New Data Sheet'!A135,"000")&amp;IF(ISBLANK('Sample Information'!D143),"","_"&amp;'Sample Information'!D143)&amp;IF(ISBLANK('Sample Information'!E143),"","_"&amp;'Sample Information'!E143)&amp;"_"&amp;C135)</f>
        <v/>
      </c>
      <c r="C135" s="91" t="str">
        <f>IF(ISBLANK('Sample Information'!C143),"",'Sample Information'!C143)</f>
        <v/>
      </c>
      <c r="D135" s="60" t="str">
        <f>IF(ISBLANK('Sample Information'!F143),"",'Sample Information'!F143)</f>
        <v/>
      </c>
      <c r="E135" s="70" t="str">
        <f>IF(ISBLANK('Sample Information'!E143),"",'Sample Information'!E143)</f>
        <v/>
      </c>
      <c r="F135" s="60" t="str">
        <f>IF(ISBLANK('Sample Information'!T143),"Not provided",'Sample Information'!T143)</f>
        <v>Not provided</v>
      </c>
      <c r="V135" s="231" t="str">
        <f t="shared" si="44"/>
        <v/>
      </c>
      <c r="W13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5" s="224"/>
      <c r="AN135" s="79"/>
      <c r="AO135" s="79"/>
      <c r="AP135" s="79"/>
      <c r="BF135" s="231" t="str">
        <f t="shared" si="36"/>
        <v/>
      </c>
      <c r="BJ135" s="232" t="str">
        <f t="shared" si="37"/>
        <v/>
      </c>
      <c r="BK135" s="232" t="str">
        <f t="shared" si="45"/>
        <v/>
      </c>
      <c r="BL135" s="232" t="str">
        <f t="shared" si="46"/>
        <v/>
      </c>
      <c r="BU135" s="236" t="str">
        <f t="shared" si="38"/>
        <v/>
      </c>
      <c r="BV135" s="236" t="str">
        <f t="shared" si="39"/>
        <v/>
      </c>
      <c r="BW135" s="236" t="str">
        <f t="shared" si="40"/>
        <v/>
      </c>
      <c r="BX135" s="535"/>
      <c r="BY135" s="536"/>
      <c r="CP135" s="224"/>
      <c r="CQ135" s="79"/>
      <c r="CR135" s="79"/>
      <c r="CS135" s="225"/>
      <c r="DI135" s="132" t="str">
        <f t="shared" si="47"/>
        <v/>
      </c>
      <c r="DP135" s="73" t="str">
        <f t="shared" si="48"/>
        <v/>
      </c>
      <c r="DQ135" s="61" t="str">
        <f t="shared" si="41"/>
        <v/>
      </c>
      <c r="DR135" s="74" t="str">
        <f t="shared" si="42"/>
        <v/>
      </c>
      <c r="DS135" s="564" t="str">
        <f>IFERROR(LOOKUP(B135,Pooling_Pool1!$C$14:$C$337,Pooling_Pool1!$B$14:$B$337),"")</f>
        <v/>
      </c>
      <c r="DT135" s="596"/>
      <c r="DU135" s="93" t="str">
        <f t="shared" si="43"/>
        <v/>
      </c>
      <c r="DV135" s="93" t="str">
        <f t="shared" si="49"/>
        <v/>
      </c>
      <c r="DW135" s="120" t="str">
        <f t="shared" si="50"/>
        <v/>
      </c>
    </row>
    <row r="136" spans="1:127" x14ac:dyDescent="0.2">
      <c r="A136" s="563">
        <v>134</v>
      </c>
      <c r="B136" s="59" t="str">
        <f>IF(C136="","",'Critical Info &amp; Checklist'!$G$11&amp;"_"&amp;TEXT('New Data Sheet'!A136,"000")&amp;IF(ISBLANK('Sample Information'!D144),"","_"&amp;'Sample Information'!D144)&amp;IF(ISBLANK('Sample Information'!E144),"","_"&amp;'Sample Information'!E144)&amp;"_"&amp;C136)</f>
        <v/>
      </c>
      <c r="C136" s="91" t="str">
        <f>IF(ISBLANK('Sample Information'!C144),"",'Sample Information'!C144)</f>
        <v/>
      </c>
      <c r="D136" s="60" t="str">
        <f>IF(ISBLANK('Sample Information'!F144),"",'Sample Information'!F144)</f>
        <v/>
      </c>
      <c r="E136" s="70" t="str">
        <f>IF(ISBLANK('Sample Information'!E144),"",'Sample Information'!E144)</f>
        <v/>
      </c>
      <c r="F136" s="60" t="str">
        <f>IF(ISBLANK('Sample Information'!T144),"Not provided",'Sample Information'!T144)</f>
        <v>Not provided</v>
      </c>
      <c r="V136" s="231" t="str">
        <f t="shared" si="44"/>
        <v/>
      </c>
      <c r="W13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6" s="224"/>
      <c r="AN136" s="79"/>
      <c r="AO136" s="79"/>
      <c r="AP136" s="79"/>
      <c r="BF136" s="231" t="str">
        <f t="shared" si="36"/>
        <v/>
      </c>
      <c r="BJ136" s="232" t="str">
        <f t="shared" si="37"/>
        <v/>
      </c>
      <c r="BK136" s="232" t="str">
        <f t="shared" si="45"/>
        <v/>
      </c>
      <c r="BL136" s="232" t="str">
        <f t="shared" si="46"/>
        <v/>
      </c>
      <c r="BU136" s="236" t="str">
        <f t="shared" si="38"/>
        <v/>
      </c>
      <c r="BV136" s="236" t="str">
        <f t="shared" si="39"/>
        <v/>
      </c>
      <c r="BW136" s="236" t="str">
        <f t="shared" si="40"/>
        <v/>
      </c>
      <c r="BX136" s="535"/>
      <c r="BY136" s="536"/>
      <c r="CP136" s="224"/>
      <c r="CQ136" s="79"/>
      <c r="CR136" s="79"/>
      <c r="CS136" s="225"/>
      <c r="DI136" s="132" t="str">
        <f t="shared" si="47"/>
        <v/>
      </c>
      <c r="DP136" s="73" t="str">
        <f t="shared" si="48"/>
        <v/>
      </c>
      <c r="DQ136" s="61" t="str">
        <f t="shared" si="41"/>
        <v/>
      </c>
      <c r="DR136" s="74" t="str">
        <f t="shared" si="42"/>
        <v/>
      </c>
      <c r="DS136" s="564" t="str">
        <f>IFERROR(LOOKUP(B136,Pooling_Pool1!$C$14:$C$337,Pooling_Pool1!$B$14:$B$337),"")</f>
        <v/>
      </c>
      <c r="DT136" s="596"/>
      <c r="DU136" s="93" t="str">
        <f t="shared" si="43"/>
        <v/>
      </c>
      <c r="DV136" s="93" t="str">
        <f t="shared" si="49"/>
        <v/>
      </c>
      <c r="DW136" s="120" t="str">
        <f t="shared" si="50"/>
        <v/>
      </c>
    </row>
    <row r="137" spans="1:127" x14ac:dyDescent="0.2">
      <c r="A137" s="563">
        <v>135</v>
      </c>
      <c r="B137" s="59" t="str">
        <f>IF(C137="","",'Critical Info &amp; Checklist'!$G$11&amp;"_"&amp;TEXT('New Data Sheet'!A137,"000")&amp;IF(ISBLANK('Sample Information'!D145),"","_"&amp;'Sample Information'!D145)&amp;IF(ISBLANK('Sample Information'!E145),"","_"&amp;'Sample Information'!E145)&amp;"_"&amp;C137)</f>
        <v/>
      </c>
      <c r="C137" s="91" t="str">
        <f>IF(ISBLANK('Sample Information'!C145),"",'Sample Information'!C145)</f>
        <v/>
      </c>
      <c r="D137" s="60" t="str">
        <f>IF(ISBLANK('Sample Information'!F145),"",'Sample Information'!F145)</f>
        <v/>
      </c>
      <c r="E137" s="70" t="str">
        <f>IF(ISBLANK('Sample Information'!E145),"",'Sample Information'!E145)</f>
        <v/>
      </c>
      <c r="F137" s="60" t="str">
        <f>IF(ISBLANK('Sample Information'!T145),"Not provided",'Sample Information'!T145)</f>
        <v>Not provided</v>
      </c>
      <c r="V137" s="231" t="str">
        <f t="shared" si="44"/>
        <v/>
      </c>
      <c r="W13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7" s="224"/>
      <c r="AN137" s="79"/>
      <c r="AO137" s="79"/>
      <c r="AP137" s="79"/>
      <c r="BF137" s="231" t="str">
        <f t="shared" si="36"/>
        <v/>
      </c>
      <c r="BJ137" s="232" t="str">
        <f t="shared" si="37"/>
        <v/>
      </c>
      <c r="BK137" s="232" t="str">
        <f t="shared" si="45"/>
        <v/>
      </c>
      <c r="BL137" s="232" t="str">
        <f t="shared" si="46"/>
        <v/>
      </c>
      <c r="BU137" s="236" t="str">
        <f t="shared" si="38"/>
        <v/>
      </c>
      <c r="BV137" s="236" t="str">
        <f t="shared" si="39"/>
        <v/>
      </c>
      <c r="BW137" s="236" t="str">
        <f t="shared" si="40"/>
        <v/>
      </c>
      <c r="BX137" s="535"/>
      <c r="BY137" s="536"/>
      <c r="CP137" s="224"/>
      <c r="CQ137" s="79"/>
      <c r="CR137" s="79"/>
      <c r="CS137" s="225"/>
      <c r="DI137" s="132" t="str">
        <f t="shared" si="47"/>
        <v/>
      </c>
      <c r="DP137" s="73" t="str">
        <f t="shared" si="48"/>
        <v/>
      </c>
      <c r="DQ137" s="61" t="str">
        <f t="shared" si="41"/>
        <v/>
      </c>
      <c r="DR137" s="74" t="str">
        <f t="shared" si="42"/>
        <v/>
      </c>
      <c r="DS137" s="564" t="str">
        <f>IFERROR(LOOKUP(B137,Pooling_Pool1!$C$14:$C$337,Pooling_Pool1!$B$14:$B$337),"")</f>
        <v/>
      </c>
      <c r="DT137" s="596"/>
      <c r="DU137" s="93" t="str">
        <f t="shared" si="43"/>
        <v/>
      </c>
      <c r="DV137" s="93" t="str">
        <f t="shared" si="49"/>
        <v/>
      </c>
      <c r="DW137" s="120" t="str">
        <f t="shared" si="50"/>
        <v/>
      </c>
    </row>
    <row r="138" spans="1:127" x14ac:dyDescent="0.2">
      <c r="A138" s="563">
        <v>136</v>
      </c>
      <c r="B138" s="59" t="str">
        <f>IF(C138="","",'Critical Info &amp; Checklist'!$G$11&amp;"_"&amp;TEXT('New Data Sheet'!A138,"000")&amp;IF(ISBLANK('Sample Information'!D146),"","_"&amp;'Sample Information'!D146)&amp;IF(ISBLANK('Sample Information'!E146),"","_"&amp;'Sample Information'!E146)&amp;"_"&amp;C138)</f>
        <v/>
      </c>
      <c r="C138" s="91" t="str">
        <f>IF(ISBLANK('Sample Information'!C146),"",'Sample Information'!C146)</f>
        <v/>
      </c>
      <c r="D138" s="60" t="str">
        <f>IF(ISBLANK('Sample Information'!F146),"",'Sample Information'!F146)</f>
        <v/>
      </c>
      <c r="E138" s="70" t="str">
        <f>IF(ISBLANK('Sample Information'!E146),"",'Sample Information'!E146)</f>
        <v/>
      </c>
      <c r="F138" s="60" t="str">
        <f>IF(ISBLANK('Sample Information'!T146),"Not provided",'Sample Information'!T146)</f>
        <v>Not provided</v>
      </c>
      <c r="V138" s="231" t="str">
        <f t="shared" si="44"/>
        <v/>
      </c>
      <c r="W13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8" s="224"/>
      <c r="AN138" s="79"/>
      <c r="AO138" s="79"/>
      <c r="AP138" s="79"/>
      <c r="BF138" s="231" t="str">
        <f t="shared" si="36"/>
        <v/>
      </c>
      <c r="BJ138" s="232" t="str">
        <f t="shared" si="37"/>
        <v/>
      </c>
      <c r="BK138" s="232" t="str">
        <f t="shared" si="45"/>
        <v/>
      </c>
      <c r="BL138" s="232" t="str">
        <f t="shared" si="46"/>
        <v/>
      </c>
      <c r="BU138" s="236" t="str">
        <f t="shared" si="38"/>
        <v/>
      </c>
      <c r="BV138" s="236" t="str">
        <f t="shared" si="39"/>
        <v/>
      </c>
      <c r="BW138" s="236" t="str">
        <f t="shared" si="40"/>
        <v/>
      </c>
      <c r="BX138" s="535"/>
      <c r="BY138" s="536"/>
      <c r="CP138" s="224"/>
      <c r="CQ138" s="79"/>
      <c r="CR138" s="79"/>
      <c r="CS138" s="225"/>
      <c r="DI138" s="132" t="str">
        <f t="shared" si="47"/>
        <v/>
      </c>
      <c r="DP138" s="73" t="str">
        <f t="shared" si="48"/>
        <v/>
      </c>
      <c r="DQ138" s="61" t="str">
        <f t="shared" si="41"/>
        <v/>
      </c>
      <c r="DR138" s="74" t="str">
        <f t="shared" si="42"/>
        <v/>
      </c>
      <c r="DS138" s="564" t="str">
        <f>IFERROR(LOOKUP(B138,Pooling_Pool1!$C$14:$C$337,Pooling_Pool1!$B$14:$B$337),"")</f>
        <v/>
      </c>
      <c r="DT138" s="596"/>
      <c r="DU138" s="93" t="str">
        <f t="shared" si="43"/>
        <v/>
      </c>
      <c r="DV138" s="93" t="str">
        <f t="shared" si="49"/>
        <v/>
      </c>
      <c r="DW138" s="120" t="str">
        <f t="shared" si="50"/>
        <v/>
      </c>
    </row>
    <row r="139" spans="1:127" x14ac:dyDescent="0.2">
      <c r="A139" s="563">
        <v>137</v>
      </c>
      <c r="B139" s="59" t="str">
        <f>IF(C139="","",'Critical Info &amp; Checklist'!$G$11&amp;"_"&amp;TEXT('New Data Sheet'!A139,"000")&amp;IF(ISBLANK('Sample Information'!D147),"","_"&amp;'Sample Information'!D147)&amp;IF(ISBLANK('Sample Information'!E147),"","_"&amp;'Sample Information'!E147)&amp;"_"&amp;C139)</f>
        <v/>
      </c>
      <c r="C139" s="91" t="str">
        <f>IF(ISBLANK('Sample Information'!C147),"",'Sample Information'!C147)</f>
        <v/>
      </c>
      <c r="D139" s="60" t="str">
        <f>IF(ISBLANK('Sample Information'!F147),"",'Sample Information'!F147)</f>
        <v/>
      </c>
      <c r="E139" s="70" t="str">
        <f>IF(ISBLANK('Sample Information'!E147),"",'Sample Information'!E147)</f>
        <v/>
      </c>
      <c r="F139" s="60" t="str">
        <f>IF(ISBLANK('Sample Information'!T147),"Not provided",'Sample Information'!T147)</f>
        <v>Not provided</v>
      </c>
      <c r="V139" s="231" t="str">
        <f t="shared" si="44"/>
        <v/>
      </c>
      <c r="W13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39" s="224"/>
      <c r="AN139" s="79"/>
      <c r="AO139" s="79"/>
      <c r="AP139" s="79"/>
      <c r="BF139" s="231" t="str">
        <f t="shared" si="36"/>
        <v/>
      </c>
      <c r="BJ139" s="232" t="str">
        <f t="shared" si="37"/>
        <v/>
      </c>
      <c r="BK139" s="232" t="str">
        <f t="shared" si="45"/>
        <v/>
      </c>
      <c r="BL139" s="232" t="str">
        <f t="shared" si="46"/>
        <v/>
      </c>
      <c r="BU139" s="236" t="str">
        <f t="shared" si="38"/>
        <v/>
      </c>
      <c r="BV139" s="236" t="str">
        <f t="shared" si="39"/>
        <v/>
      </c>
      <c r="BW139" s="236" t="str">
        <f t="shared" si="40"/>
        <v/>
      </c>
      <c r="BX139" s="535"/>
      <c r="BY139" s="536"/>
      <c r="CP139" s="224"/>
      <c r="CQ139" s="79"/>
      <c r="CR139" s="79"/>
      <c r="CS139" s="225"/>
      <c r="DI139" s="132" t="str">
        <f t="shared" si="47"/>
        <v/>
      </c>
      <c r="DP139" s="73" t="str">
        <f t="shared" si="48"/>
        <v/>
      </c>
      <c r="DQ139" s="61" t="str">
        <f t="shared" si="41"/>
        <v/>
      </c>
      <c r="DR139" s="74" t="str">
        <f t="shared" si="42"/>
        <v/>
      </c>
      <c r="DS139" s="564" t="str">
        <f>IFERROR(LOOKUP(B139,Pooling_Pool1!$C$14:$C$337,Pooling_Pool1!$B$14:$B$337),"")</f>
        <v/>
      </c>
      <c r="DT139" s="596"/>
      <c r="DU139" s="93" t="str">
        <f t="shared" si="43"/>
        <v/>
      </c>
      <c r="DV139" s="93" t="str">
        <f t="shared" si="49"/>
        <v/>
      </c>
      <c r="DW139" s="120" t="str">
        <f t="shared" si="50"/>
        <v/>
      </c>
    </row>
    <row r="140" spans="1:127" x14ac:dyDescent="0.2">
      <c r="A140" s="563">
        <v>138</v>
      </c>
      <c r="B140" s="59" t="str">
        <f>IF(C140="","",'Critical Info &amp; Checklist'!$G$11&amp;"_"&amp;TEXT('New Data Sheet'!A140,"000")&amp;IF(ISBLANK('Sample Information'!D148),"","_"&amp;'Sample Information'!D148)&amp;IF(ISBLANK('Sample Information'!E148),"","_"&amp;'Sample Information'!E148)&amp;"_"&amp;C140)</f>
        <v/>
      </c>
      <c r="C140" s="91" t="str">
        <f>IF(ISBLANK('Sample Information'!C148),"",'Sample Information'!C148)</f>
        <v/>
      </c>
      <c r="D140" s="60" t="str">
        <f>IF(ISBLANK('Sample Information'!F148),"",'Sample Information'!F148)</f>
        <v/>
      </c>
      <c r="E140" s="70" t="str">
        <f>IF(ISBLANK('Sample Information'!E148),"",'Sample Information'!E148)</f>
        <v/>
      </c>
      <c r="F140" s="60" t="str">
        <f>IF(ISBLANK('Sample Information'!T148),"Not provided",'Sample Information'!T148)</f>
        <v>Not provided</v>
      </c>
      <c r="V140" s="231" t="str">
        <f t="shared" si="44"/>
        <v/>
      </c>
      <c r="W14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0" s="224"/>
      <c r="AN140" s="79"/>
      <c r="AO140" s="79"/>
      <c r="AP140" s="79"/>
      <c r="BF140" s="231" t="str">
        <f t="shared" si="36"/>
        <v/>
      </c>
      <c r="BJ140" s="232" t="str">
        <f t="shared" si="37"/>
        <v/>
      </c>
      <c r="BK140" s="232" t="str">
        <f t="shared" si="45"/>
        <v/>
      </c>
      <c r="BL140" s="232" t="str">
        <f t="shared" si="46"/>
        <v/>
      </c>
      <c r="BU140" s="236" t="str">
        <f t="shared" si="38"/>
        <v/>
      </c>
      <c r="BV140" s="236" t="str">
        <f t="shared" si="39"/>
        <v/>
      </c>
      <c r="BW140" s="236" t="str">
        <f t="shared" si="40"/>
        <v/>
      </c>
      <c r="BX140" s="535"/>
      <c r="BY140" s="536"/>
      <c r="CP140" s="224"/>
      <c r="CQ140" s="79"/>
      <c r="CR140" s="79"/>
      <c r="CS140" s="225"/>
      <c r="DI140" s="132" t="str">
        <f t="shared" si="47"/>
        <v/>
      </c>
      <c r="DP140" s="73" t="str">
        <f t="shared" si="48"/>
        <v/>
      </c>
      <c r="DQ140" s="61" t="str">
        <f t="shared" si="41"/>
        <v/>
      </c>
      <c r="DR140" s="74" t="str">
        <f t="shared" si="42"/>
        <v/>
      </c>
      <c r="DS140" s="564" t="str">
        <f>IFERROR(LOOKUP(B140,Pooling_Pool1!$C$14:$C$337,Pooling_Pool1!$B$14:$B$337),"")</f>
        <v/>
      </c>
      <c r="DT140" s="596"/>
      <c r="DU140" s="93" t="str">
        <f t="shared" si="43"/>
        <v/>
      </c>
      <c r="DV140" s="93" t="str">
        <f t="shared" si="49"/>
        <v/>
      </c>
      <c r="DW140" s="120" t="str">
        <f t="shared" si="50"/>
        <v/>
      </c>
    </row>
    <row r="141" spans="1:127" x14ac:dyDescent="0.2">
      <c r="A141" s="563">
        <v>139</v>
      </c>
      <c r="B141" s="59" t="str">
        <f>IF(C141="","",'Critical Info &amp; Checklist'!$G$11&amp;"_"&amp;TEXT('New Data Sheet'!A141,"000")&amp;IF(ISBLANK('Sample Information'!D149),"","_"&amp;'Sample Information'!D149)&amp;IF(ISBLANK('Sample Information'!E149),"","_"&amp;'Sample Information'!E149)&amp;"_"&amp;C141)</f>
        <v/>
      </c>
      <c r="C141" s="91" t="str">
        <f>IF(ISBLANK('Sample Information'!C149),"",'Sample Information'!C149)</f>
        <v/>
      </c>
      <c r="D141" s="60" t="str">
        <f>IF(ISBLANK('Sample Information'!F149),"",'Sample Information'!F149)</f>
        <v/>
      </c>
      <c r="E141" s="70" t="str">
        <f>IF(ISBLANK('Sample Information'!E149),"",'Sample Information'!E149)</f>
        <v/>
      </c>
      <c r="F141" s="60" t="str">
        <f>IF(ISBLANK('Sample Information'!T149),"Not provided",'Sample Information'!T149)</f>
        <v>Not provided</v>
      </c>
      <c r="V141" s="231" t="str">
        <f t="shared" si="44"/>
        <v/>
      </c>
      <c r="W14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1" s="224"/>
      <c r="AN141" s="79"/>
      <c r="AO141" s="79"/>
      <c r="AP141" s="79"/>
      <c r="BF141" s="231" t="str">
        <f t="shared" si="36"/>
        <v/>
      </c>
      <c r="BJ141" s="232" t="str">
        <f t="shared" si="37"/>
        <v/>
      </c>
      <c r="BK141" s="232" t="str">
        <f t="shared" si="45"/>
        <v/>
      </c>
      <c r="BL141" s="232" t="str">
        <f t="shared" si="46"/>
        <v/>
      </c>
      <c r="BU141" s="236" t="str">
        <f t="shared" si="38"/>
        <v/>
      </c>
      <c r="BV141" s="236" t="str">
        <f t="shared" si="39"/>
        <v/>
      </c>
      <c r="BW141" s="236" t="str">
        <f t="shared" si="40"/>
        <v/>
      </c>
      <c r="BX141" s="535"/>
      <c r="BY141" s="536"/>
      <c r="CP141" s="224"/>
      <c r="CQ141" s="79"/>
      <c r="CR141" s="79"/>
      <c r="CS141" s="225"/>
      <c r="DI141" s="132" t="str">
        <f t="shared" si="47"/>
        <v/>
      </c>
      <c r="DP141" s="73" t="str">
        <f t="shared" si="48"/>
        <v/>
      </c>
      <c r="DQ141" s="61" t="str">
        <f t="shared" si="41"/>
        <v/>
      </c>
      <c r="DR141" s="74" t="str">
        <f t="shared" si="42"/>
        <v/>
      </c>
      <c r="DS141" s="564" t="str">
        <f>IFERROR(LOOKUP(B141,Pooling_Pool1!$C$14:$C$337,Pooling_Pool1!$B$14:$B$337),"")</f>
        <v/>
      </c>
      <c r="DT141" s="596"/>
      <c r="DU141" s="93" t="str">
        <f t="shared" si="43"/>
        <v/>
      </c>
      <c r="DV141" s="93" t="str">
        <f t="shared" si="49"/>
        <v/>
      </c>
      <c r="DW141" s="120" t="str">
        <f t="shared" si="50"/>
        <v/>
      </c>
    </row>
    <row r="142" spans="1:127" x14ac:dyDescent="0.2">
      <c r="A142" s="563">
        <v>140</v>
      </c>
      <c r="B142" s="59" t="str">
        <f>IF(C142="","",'Critical Info &amp; Checklist'!$G$11&amp;"_"&amp;TEXT('New Data Sheet'!A142,"000")&amp;IF(ISBLANK('Sample Information'!D150),"","_"&amp;'Sample Information'!D150)&amp;IF(ISBLANK('Sample Information'!E150),"","_"&amp;'Sample Information'!E150)&amp;"_"&amp;C142)</f>
        <v/>
      </c>
      <c r="C142" s="91" t="str">
        <f>IF(ISBLANK('Sample Information'!C150),"",'Sample Information'!C150)</f>
        <v/>
      </c>
      <c r="D142" s="60" t="str">
        <f>IF(ISBLANK('Sample Information'!F150),"",'Sample Information'!F150)</f>
        <v/>
      </c>
      <c r="E142" s="70" t="str">
        <f>IF(ISBLANK('Sample Information'!E150),"",'Sample Information'!E150)</f>
        <v/>
      </c>
      <c r="F142" s="60" t="str">
        <f>IF(ISBLANK('Sample Information'!T150),"Not provided",'Sample Information'!T150)</f>
        <v>Not provided</v>
      </c>
      <c r="V142" s="231" t="str">
        <f t="shared" si="44"/>
        <v/>
      </c>
      <c r="W14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2" s="224"/>
      <c r="AN142" s="79"/>
      <c r="AO142" s="79"/>
      <c r="AP142" s="79"/>
      <c r="BF142" s="231" t="str">
        <f t="shared" si="36"/>
        <v/>
      </c>
      <c r="BJ142" s="232" t="str">
        <f t="shared" si="37"/>
        <v/>
      </c>
      <c r="BK142" s="232" t="str">
        <f t="shared" si="45"/>
        <v/>
      </c>
      <c r="BL142" s="232" t="str">
        <f t="shared" si="46"/>
        <v/>
      </c>
      <c r="BU142" s="236" t="str">
        <f t="shared" si="38"/>
        <v/>
      </c>
      <c r="BV142" s="236" t="str">
        <f t="shared" si="39"/>
        <v/>
      </c>
      <c r="BW142" s="236" t="str">
        <f t="shared" si="40"/>
        <v/>
      </c>
      <c r="BX142" s="535"/>
      <c r="BY142" s="536"/>
      <c r="CP142" s="224"/>
      <c r="CQ142" s="79"/>
      <c r="CR142" s="79"/>
      <c r="CS142" s="225"/>
      <c r="DI142" s="132" t="str">
        <f t="shared" si="47"/>
        <v/>
      </c>
      <c r="DP142" s="73" t="str">
        <f t="shared" si="48"/>
        <v/>
      </c>
      <c r="DQ142" s="61" t="str">
        <f t="shared" si="41"/>
        <v/>
      </c>
      <c r="DR142" s="74" t="str">
        <f t="shared" si="42"/>
        <v/>
      </c>
      <c r="DS142" s="564" t="str">
        <f>IFERROR(LOOKUP(B142,Pooling_Pool1!$C$14:$C$337,Pooling_Pool1!$B$14:$B$337),"")</f>
        <v/>
      </c>
      <c r="DT142" s="596"/>
      <c r="DU142" s="93" t="str">
        <f t="shared" si="43"/>
        <v/>
      </c>
      <c r="DV142" s="93" t="str">
        <f t="shared" si="49"/>
        <v/>
      </c>
      <c r="DW142" s="120" t="str">
        <f t="shared" si="50"/>
        <v/>
      </c>
    </row>
    <row r="143" spans="1:127" x14ac:dyDescent="0.2">
      <c r="A143" s="563">
        <v>141</v>
      </c>
      <c r="B143" s="59" t="str">
        <f>IF(C143="","",'Critical Info &amp; Checklist'!$G$11&amp;"_"&amp;TEXT('New Data Sheet'!A143,"000")&amp;IF(ISBLANK('Sample Information'!D151),"","_"&amp;'Sample Information'!D151)&amp;IF(ISBLANK('Sample Information'!E151),"","_"&amp;'Sample Information'!E151)&amp;"_"&amp;C143)</f>
        <v/>
      </c>
      <c r="C143" s="91" t="str">
        <f>IF(ISBLANK('Sample Information'!C151),"",'Sample Information'!C151)</f>
        <v/>
      </c>
      <c r="D143" s="60" t="str">
        <f>IF(ISBLANK('Sample Information'!F151),"",'Sample Information'!F151)</f>
        <v/>
      </c>
      <c r="E143" s="70" t="str">
        <f>IF(ISBLANK('Sample Information'!E151),"",'Sample Information'!E151)</f>
        <v/>
      </c>
      <c r="F143" s="60" t="str">
        <f>IF(ISBLANK('Sample Information'!T151),"Not provided",'Sample Information'!T151)</f>
        <v>Not provided</v>
      </c>
      <c r="V143" s="231" t="str">
        <f t="shared" si="44"/>
        <v/>
      </c>
      <c r="W14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3" s="224"/>
      <c r="AN143" s="79"/>
      <c r="AO143" s="79"/>
      <c r="AP143" s="79"/>
      <c r="BF143" s="231" t="str">
        <f t="shared" si="36"/>
        <v/>
      </c>
      <c r="BJ143" s="232" t="str">
        <f t="shared" si="37"/>
        <v/>
      </c>
      <c r="BK143" s="232" t="str">
        <f t="shared" si="45"/>
        <v/>
      </c>
      <c r="BL143" s="232" t="str">
        <f t="shared" si="46"/>
        <v/>
      </c>
      <c r="BU143" s="236" t="str">
        <f t="shared" si="38"/>
        <v/>
      </c>
      <c r="BV143" s="236" t="str">
        <f t="shared" si="39"/>
        <v/>
      </c>
      <c r="BW143" s="236" t="str">
        <f t="shared" si="40"/>
        <v/>
      </c>
      <c r="BX143" s="535"/>
      <c r="BY143" s="536"/>
      <c r="CP143" s="224"/>
      <c r="CQ143" s="79"/>
      <c r="CR143" s="79"/>
      <c r="CS143" s="225"/>
      <c r="DI143" s="132" t="str">
        <f t="shared" si="47"/>
        <v/>
      </c>
      <c r="DP143" s="73" t="str">
        <f t="shared" si="48"/>
        <v/>
      </c>
      <c r="DQ143" s="61" t="str">
        <f t="shared" si="41"/>
        <v/>
      </c>
      <c r="DR143" s="74" t="str">
        <f t="shared" si="42"/>
        <v/>
      </c>
      <c r="DS143" s="564" t="str">
        <f>IFERROR(LOOKUP(B143,Pooling_Pool1!$C$14:$C$337,Pooling_Pool1!$B$14:$B$337),"")</f>
        <v/>
      </c>
      <c r="DT143" s="596"/>
      <c r="DU143" s="93" t="str">
        <f t="shared" si="43"/>
        <v/>
      </c>
      <c r="DV143" s="93" t="str">
        <f t="shared" si="49"/>
        <v/>
      </c>
      <c r="DW143" s="120" t="str">
        <f t="shared" si="50"/>
        <v/>
      </c>
    </row>
    <row r="144" spans="1:127" x14ac:dyDescent="0.2">
      <c r="A144" s="563">
        <v>142</v>
      </c>
      <c r="B144" s="59" t="str">
        <f>IF(C144="","",'Critical Info &amp; Checklist'!$G$11&amp;"_"&amp;TEXT('New Data Sheet'!A144,"000")&amp;IF(ISBLANK('Sample Information'!D152),"","_"&amp;'Sample Information'!D152)&amp;IF(ISBLANK('Sample Information'!E152),"","_"&amp;'Sample Information'!E152)&amp;"_"&amp;C144)</f>
        <v/>
      </c>
      <c r="C144" s="91" t="str">
        <f>IF(ISBLANK('Sample Information'!C152),"",'Sample Information'!C152)</f>
        <v/>
      </c>
      <c r="D144" s="60" t="str">
        <f>IF(ISBLANK('Sample Information'!F152),"",'Sample Information'!F152)</f>
        <v/>
      </c>
      <c r="E144" s="70" t="str">
        <f>IF(ISBLANK('Sample Information'!E152),"",'Sample Information'!E152)</f>
        <v/>
      </c>
      <c r="F144" s="60" t="str">
        <f>IF(ISBLANK('Sample Information'!T152),"Not provided",'Sample Information'!T152)</f>
        <v>Not provided</v>
      </c>
      <c r="V144" s="231" t="str">
        <f t="shared" si="44"/>
        <v/>
      </c>
      <c r="W14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4" s="224"/>
      <c r="AN144" s="79"/>
      <c r="AO144" s="79"/>
      <c r="AP144" s="79"/>
      <c r="BF144" s="231" t="str">
        <f t="shared" si="36"/>
        <v/>
      </c>
      <c r="BJ144" s="232" t="str">
        <f t="shared" si="37"/>
        <v/>
      </c>
      <c r="BK144" s="232" t="str">
        <f t="shared" si="45"/>
        <v/>
      </c>
      <c r="BL144" s="232" t="str">
        <f t="shared" si="46"/>
        <v/>
      </c>
      <c r="BU144" s="236" t="str">
        <f t="shared" si="38"/>
        <v/>
      </c>
      <c r="BV144" s="236" t="str">
        <f t="shared" si="39"/>
        <v/>
      </c>
      <c r="BW144" s="236" t="str">
        <f t="shared" si="40"/>
        <v/>
      </c>
      <c r="BX144" s="535"/>
      <c r="BY144" s="536"/>
      <c r="CP144" s="224"/>
      <c r="CQ144" s="79"/>
      <c r="CR144" s="79"/>
      <c r="CS144" s="225"/>
      <c r="DI144" s="132" t="str">
        <f t="shared" si="47"/>
        <v/>
      </c>
      <c r="DP144" s="73" t="str">
        <f t="shared" si="48"/>
        <v/>
      </c>
      <c r="DQ144" s="61" t="str">
        <f t="shared" si="41"/>
        <v/>
      </c>
      <c r="DR144" s="74" t="str">
        <f t="shared" si="42"/>
        <v/>
      </c>
      <c r="DS144" s="564" t="str">
        <f>IFERROR(LOOKUP(B144,Pooling_Pool1!$C$14:$C$337,Pooling_Pool1!$B$14:$B$337),"")</f>
        <v/>
      </c>
      <c r="DT144" s="596"/>
      <c r="DU144" s="93" t="str">
        <f t="shared" si="43"/>
        <v/>
      </c>
      <c r="DV144" s="93" t="str">
        <f t="shared" si="49"/>
        <v/>
      </c>
      <c r="DW144" s="120" t="str">
        <f t="shared" si="50"/>
        <v/>
      </c>
    </row>
    <row r="145" spans="1:127" x14ac:dyDescent="0.2">
      <c r="A145" s="563">
        <v>143</v>
      </c>
      <c r="B145" s="59" t="str">
        <f>IF(C145="","",'Critical Info &amp; Checklist'!$G$11&amp;"_"&amp;TEXT('New Data Sheet'!A145,"000")&amp;IF(ISBLANK('Sample Information'!D153),"","_"&amp;'Sample Information'!D153)&amp;IF(ISBLANK('Sample Information'!E153),"","_"&amp;'Sample Information'!E153)&amp;"_"&amp;C145)</f>
        <v/>
      </c>
      <c r="C145" s="91" t="str">
        <f>IF(ISBLANK('Sample Information'!C153),"",'Sample Information'!C153)</f>
        <v/>
      </c>
      <c r="D145" s="60" t="str">
        <f>IF(ISBLANK('Sample Information'!F153),"",'Sample Information'!F153)</f>
        <v/>
      </c>
      <c r="E145" s="70" t="str">
        <f>IF(ISBLANK('Sample Information'!E153),"",'Sample Information'!E153)</f>
        <v/>
      </c>
      <c r="F145" s="60" t="str">
        <f>IF(ISBLANK('Sample Information'!T153),"Not provided",'Sample Information'!T153)</f>
        <v>Not provided</v>
      </c>
      <c r="V145" s="231" t="str">
        <f t="shared" si="44"/>
        <v/>
      </c>
      <c r="W14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5" s="224"/>
      <c r="AN145" s="79"/>
      <c r="AO145" s="79"/>
      <c r="AP145" s="79"/>
      <c r="BF145" s="231" t="str">
        <f t="shared" si="36"/>
        <v/>
      </c>
      <c r="BJ145" s="232" t="str">
        <f t="shared" si="37"/>
        <v/>
      </c>
      <c r="BK145" s="232" t="str">
        <f t="shared" si="45"/>
        <v/>
      </c>
      <c r="BL145" s="232" t="str">
        <f t="shared" si="46"/>
        <v/>
      </c>
      <c r="BU145" s="236" t="str">
        <f t="shared" si="38"/>
        <v/>
      </c>
      <c r="BV145" s="236" t="str">
        <f t="shared" si="39"/>
        <v/>
      </c>
      <c r="BW145" s="236" t="str">
        <f t="shared" si="40"/>
        <v/>
      </c>
      <c r="BX145" s="535"/>
      <c r="BY145" s="536"/>
      <c r="CP145" s="224"/>
      <c r="CQ145" s="79"/>
      <c r="CR145" s="79"/>
      <c r="CS145" s="225"/>
      <c r="DI145" s="132" t="str">
        <f t="shared" si="47"/>
        <v/>
      </c>
      <c r="DP145" s="73" t="str">
        <f t="shared" si="48"/>
        <v/>
      </c>
      <c r="DQ145" s="61" t="str">
        <f t="shared" si="41"/>
        <v/>
      </c>
      <c r="DR145" s="74" t="str">
        <f t="shared" si="42"/>
        <v/>
      </c>
      <c r="DS145" s="564" t="str">
        <f>IFERROR(LOOKUP(B145,Pooling_Pool1!$C$14:$C$337,Pooling_Pool1!$B$14:$B$337),"")</f>
        <v/>
      </c>
      <c r="DT145" s="596"/>
      <c r="DU145" s="93" t="str">
        <f t="shared" si="43"/>
        <v/>
      </c>
      <c r="DV145" s="93" t="str">
        <f t="shared" si="49"/>
        <v/>
      </c>
      <c r="DW145" s="120" t="str">
        <f t="shared" si="50"/>
        <v/>
      </c>
    </row>
    <row r="146" spans="1:127" x14ac:dyDescent="0.2">
      <c r="A146" s="563">
        <v>144</v>
      </c>
      <c r="B146" s="59" t="str">
        <f>IF(C146="","",'Critical Info &amp; Checklist'!$G$11&amp;"_"&amp;TEXT('New Data Sheet'!A146,"000")&amp;IF(ISBLANK('Sample Information'!D154),"","_"&amp;'Sample Information'!D154)&amp;IF(ISBLANK('Sample Information'!E154),"","_"&amp;'Sample Information'!E154)&amp;"_"&amp;C146)</f>
        <v/>
      </c>
      <c r="C146" s="91" t="str">
        <f>IF(ISBLANK('Sample Information'!C154),"",'Sample Information'!C154)</f>
        <v/>
      </c>
      <c r="D146" s="60" t="str">
        <f>IF(ISBLANK('Sample Information'!F154),"",'Sample Information'!F154)</f>
        <v/>
      </c>
      <c r="E146" s="70" t="str">
        <f>IF(ISBLANK('Sample Information'!E154),"",'Sample Information'!E154)</f>
        <v/>
      </c>
      <c r="F146" s="60" t="str">
        <f>IF(ISBLANK('Sample Information'!T154),"Not provided",'Sample Information'!T154)</f>
        <v>Not provided</v>
      </c>
      <c r="V146" s="231" t="str">
        <f t="shared" si="44"/>
        <v/>
      </c>
      <c r="W14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6" s="224"/>
      <c r="AN146" s="79"/>
      <c r="AO146" s="79"/>
      <c r="AP146" s="79"/>
      <c r="BF146" s="231" t="str">
        <f t="shared" si="36"/>
        <v/>
      </c>
      <c r="BJ146" s="232" t="str">
        <f t="shared" si="37"/>
        <v/>
      </c>
      <c r="BK146" s="232" t="str">
        <f t="shared" si="45"/>
        <v/>
      </c>
      <c r="BL146" s="232" t="str">
        <f t="shared" si="46"/>
        <v/>
      </c>
      <c r="BU146" s="236" t="str">
        <f t="shared" si="38"/>
        <v/>
      </c>
      <c r="BV146" s="236" t="str">
        <f t="shared" si="39"/>
        <v/>
      </c>
      <c r="BW146" s="236" t="str">
        <f t="shared" si="40"/>
        <v/>
      </c>
      <c r="BX146" s="535"/>
      <c r="BY146" s="536"/>
      <c r="CP146" s="224"/>
      <c r="CQ146" s="79"/>
      <c r="CR146" s="79"/>
      <c r="CS146" s="225"/>
      <c r="DI146" s="132" t="str">
        <f t="shared" si="47"/>
        <v/>
      </c>
      <c r="DP146" s="73" t="str">
        <f t="shared" si="48"/>
        <v/>
      </c>
      <c r="DQ146" s="61" t="str">
        <f t="shared" si="41"/>
        <v/>
      </c>
      <c r="DR146" s="74" t="str">
        <f t="shared" si="42"/>
        <v/>
      </c>
      <c r="DS146" s="564" t="str">
        <f>IFERROR(LOOKUP(B146,Pooling_Pool1!$C$14:$C$337,Pooling_Pool1!$B$14:$B$337),"")</f>
        <v/>
      </c>
      <c r="DT146" s="596"/>
      <c r="DU146" s="93" t="str">
        <f t="shared" si="43"/>
        <v/>
      </c>
      <c r="DV146" s="93" t="str">
        <f t="shared" si="49"/>
        <v/>
      </c>
      <c r="DW146" s="120" t="str">
        <f t="shared" si="50"/>
        <v/>
      </c>
    </row>
    <row r="147" spans="1:127" x14ac:dyDescent="0.2">
      <c r="A147" s="563">
        <v>145</v>
      </c>
      <c r="B147" s="59" t="str">
        <f>IF(C147="","",'Critical Info &amp; Checklist'!$G$11&amp;"_"&amp;TEXT('New Data Sheet'!A147,"000")&amp;IF(ISBLANK('Sample Information'!D155),"","_"&amp;'Sample Information'!D155)&amp;IF(ISBLANK('Sample Information'!E155),"","_"&amp;'Sample Information'!E155)&amp;"_"&amp;C147)</f>
        <v/>
      </c>
      <c r="C147" s="91" t="str">
        <f>IF(ISBLANK('Sample Information'!C155),"",'Sample Information'!C155)</f>
        <v/>
      </c>
      <c r="D147" s="60" t="str">
        <f>IF(ISBLANK('Sample Information'!F155),"",'Sample Information'!F155)</f>
        <v/>
      </c>
      <c r="E147" s="70" t="str">
        <f>IF(ISBLANK('Sample Information'!E155),"",'Sample Information'!E155)</f>
        <v/>
      </c>
      <c r="F147" s="60" t="str">
        <f>IF(ISBLANK('Sample Information'!T155),"Not provided",'Sample Information'!T155)</f>
        <v>Not provided</v>
      </c>
      <c r="V147" s="231" t="str">
        <f t="shared" si="44"/>
        <v/>
      </c>
      <c r="W14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7" s="224"/>
      <c r="AN147" s="79"/>
      <c r="AO147" s="79"/>
      <c r="AP147" s="79"/>
      <c r="BF147" s="231" t="str">
        <f t="shared" si="36"/>
        <v/>
      </c>
      <c r="BJ147" s="232" t="str">
        <f t="shared" si="37"/>
        <v/>
      </c>
      <c r="BK147" s="232" t="str">
        <f t="shared" si="45"/>
        <v/>
      </c>
      <c r="BL147" s="232" t="str">
        <f t="shared" si="46"/>
        <v/>
      </c>
      <c r="BU147" s="236" t="str">
        <f t="shared" si="38"/>
        <v/>
      </c>
      <c r="BV147" s="236" t="str">
        <f t="shared" si="39"/>
        <v/>
      </c>
      <c r="BW147" s="236" t="str">
        <f t="shared" si="40"/>
        <v/>
      </c>
      <c r="BX147" s="535"/>
      <c r="BY147" s="536"/>
      <c r="CP147" s="224"/>
      <c r="CQ147" s="79"/>
      <c r="CR147" s="79"/>
      <c r="CS147" s="225"/>
      <c r="DI147" s="132" t="str">
        <f t="shared" si="47"/>
        <v/>
      </c>
      <c r="DP147" s="73" t="str">
        <f t="shared" si="48"/>
        <v/>
      </c>
      <c r="DQ147" s="61" t="str">
        <f t="shared" si="41"/>
        <v/>
      </c>
      <c r="DR147" s="74" t="str">
        <f t="shared" si="42"/>
        <v/>
      </c>
      <c r="DS147" s="564" t="str">
        <f>IFERROR(LOOKUP(B147,Pooling_Pool1!$C$14:$C$337,Pooling_Pool1!$B$14:$B$337),"")</f>
        <v/>
      </c>
      <c r="DT147" s="596"/>
      <c r="DU147" s="93" t="str">
        <f t="shared" si="43"/>
        <v/>
      </c>
      <c r="DV147" s="93" t="str">
        <f t="shared" si="49"/>
        <v/>
      </c>
      <c r="DW147" s="120" t="str">
        <f t="shared" si="50"/>
        <v/>
      </c>
    </row>
    <row r="148" spans="1:127" x14ac:dyDescent="0.2">
      <c r="A148" s="563">
        <v>146</v>
      </c>
      <c r="B148" s="59" t="str">
        <f>IF(C148="","",'Critical Info &amp; Checklist'!$G$11&amp;"_"&amp;TEXT('New Data Sheet'!A148,"000")&amp;IF(ISBLANK('Sample Information'!D156),"","_"&amp;'Sample Information'!D156)&amp;IF(ISBLANK('Sample Information'!E156),"","_"&amp;'Sample Information'!E156)&amp;"_"&amp;C148)</f>
        <v/>
      </c>
      <c r="C148" s="91" t="str">
        <f>IF(ISBLANK('Sample Information'!C156),"",'Sample Information'!C156)</f>
        <v/>
      </c>
      <c r="D148" s="60" t="str">
        <f>IF(ISBLANK('Sample Information'!F156),"",'Sample Information'!F156)</f>
        <v/>
      </c>
      <c r="E148" s="70" t="str">
        <f>IF(ISBLANK('Sample Information'!E156),"",'Sample Information'!E156)</f>
        <v/>
      </c>
      <c r="F148" s="60" t="str">
        <f>IF(ISBLANK('Sample Information'!T156),"Not provided",'Sample Information'!T156)</f>
        <v>Not provided</v>
      </c>
      <c r="V148" s="231" t="str">
        <f t="shared" si="44"/>
        <v/>
      </c>
      <c r="W14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8" s="224"/>
      <c r="AN148" s="79"/>
      <c r="AO148" s="79"/>
      <c r="AP148" s="79"/>
      <c r="BF148" s="231" t="str">
        <f t="shared" si="36"/>
        <v/>
      </c>
      <c r="BJ148" s="232" t="str">
        <f t="shared" si="37"/>
        <v/>
      </c>
      <c r="BK148" s="232" t="str">
        <f t="shared" si="45"/>
        <v/>
      </c>
      <c r="BL148" s="232" t="str">
        <f t="shared" si="46"/>
        <v/>
      </c>
      <c r="BU148" s="236" t="str">
        <f t="shared" si="38"/>
        <v/>
      </c>
      <c r="BV148" s="236" t="str">
        <f t="shared" si="39"/>
        <v/>
      </c>
      <c r="BW148" s="236" t="str">
        <f t="shared" si="40"/>
        <v/>
      </c>
      <c r="BX148" s="535"/>
      <c r="BY148" s="536"/>
      <c r="CP148" s="224"/>
      <c r="CQ148" s="79"/>
      <c r="CR148" s="79"/>
      <c r="CS148" s="225"/>
      <c r="DI148" s="132" t="str">
        <f t="shared" si="47"/>
        <v/>
      </c>
      <c r="DP148" s="73" t="str">
        <f t="shared" si="48"/>
        <v/>
      </c>
      <c r="DQ148" s="61" t="str">
        <f t="shared" si="41"/>
        <v/>
      </c>
      <c r="DR148" s="74" t="str">
        <f t="shared" si="42"/>
        <v/>
      </c>
      <c r="DS148" s="564" t="str">
        <f>IFERROR(LOOKUP(B148,Pooling_Pool1!$C$14:$C$337,Pooling_Pool1!$B$14:$B$337),"")</f>
        <v/>
      </c>
      <c r="DT148" s="596"/>
      <c r="DU148" s="93" t="str">
        <f t="shared" si="43"/>
        <v/>
      </c>
      <c r="DV148" s="93" t="str">
        <f t="shared" si="49"/>
        <v/>
      </c>
      <c r="DW148" s="120" t="str">
        <f t="shared" si="50"/>
        <v/>
      </c>
    </row>
    <row r="149" spans="1:127" x14ac:dyDescent="0.2">
      <c r="A149" s="563">
        <v>147</v>
      </c>
      <c r="B149" s="59" t="str">
        <f>IF(C149="","",'Critical Info &amp; Checklist'!$G$11&amp;"_"&amp;TEXT('New Data Sheet'!A149,"000")&amp;IF(ISBLANK('Sample Information'!D157),"","_"&amp;'Sample Information'!D157)&amp;IF(ISBLANK('Sample Information'!E157),"","_"&amp;'Sample Information'!E157)&amp;"_"&amp;C149)</f>
        <v/>
      </c>
      <c r="C149" s="91" t="str">
        <f>IF(ISBLANK('Sample Information'!C157),"",'Sample Information'!C157)</f>
        <v/>
      </c>
      <c r="D149" s="60" t="str">
        <f>IF(ISBLANK('Sample Information'!F157),"",'Sample Information'!F157)</f>
        <v/>
      </c>
      <c r="E149" s="70" t="str">
        <f>IF(ISBLANK('Sample Information'!E157),"",'Sample Information'!E157)</f>
        <v/>
      </c>
      <c r="F149" s="60" t="str">
        <f>IF(ISBLANK('Sample Information'!T157),"Not provided",'Sample Information'!T157)</f>
        <v>Not provided</v>
      </c>
      <c r="V149" s="231" t="str">
        <f t="shared" si="44"/>
        <v/>
      </c>
      <c r="W14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49" s="224"/>
      <c r="AN149" s="79"/>
      <c r="AO149" s="79"/>
      <c r="AP149" s="79"/>
      <c r="BF149" s="231" t="str">
        <f t="shared" si="36"/>
        <v/>
      </c>
      <c r="BJ149" s="232" t="str">
        <f t="shared" si="37"/>
        <v/>
      </c>
      <c r="BK149" s="232" t="str">
        <f t="shared" si="45"/>
        <v/>
      </c>
      <c r="BL149" s="232" t="str">
        <f t="shared" si="46"/>
        <v/>
      </c>
      <c r="BU149" s="236" t="str">
        <f t="shared" si="38"/>
        <v/>
      </c>
      <c r="BV149" s="236" t="str">
        <f t="shared" si="39"/>
        <v/>
      </c>
      <c r="BW149" s="236" t="str">
        <f t="shared" si="40"/>
        <v/>
      </c>
      <c r="BX149" s="535"/>
      <c r="BY149" s="536"/>
      <c r="CP149" s="224"/>
      <c r="CQ149" s="79"/>
      <c r="CR149" s="79"/>
      <c r="CS149" s="225"/>
      <c r="DI149" s="132" t="str">
        <f t="shared" si="47"/>
        <v/>
      </c>
      <c r="DP149" s="73" t="str">
        <f t="shared" si="48"/>
        <v/>
      </c>
      <c r="DQ149" s="61" t="str">
        <f t="shared" si="41"/>
        <v/>
      </c>
      <c r="DR149" s="74" t="str">
        <f t="shared" si="42"/>
        <v/>
      </c>
      <c r="DS149" s="564" t="str">
        <f>IFERROR(LOOKUP(B149,Pooling_Pool1!$C$14:$C$337,Pooling_Pool1!$B$14:$B$337),"")</f>
        <v/>
      </c>
      <c r="DT149" s="596"/>
      <c r="DU149" s="93" t="str">
        <f t="shared" si="43"/>
        <v/>
      </c>
      <c r="DV149" s="93" t="str">
        <f t="shared" si="49"/>
        <v/>
      </c>
      <c r="DW149" s="120" t="str">
        <f t="shared" si="50"/>
        <v/>
      </c>
    </row>
    <row r="150" spans="1:127" x14ac:dyDescent="0.2">
      <c r="A150" s="563">
        <v>148</v>
      </c>
      <c r="B150" s="59" t="str">
        <f>IF(C150="","",'Critical Info &amp; Checklist'!$G$11&amp;"_"&amp;TEXT('New Data Sheet'!A150,"000")&amp;IF(ISBLANK('Sample Information'!D158),"","_"&amp;'Sample Information'!D158)&amp;IF(ISBLANK('Sample Information'!E158),"","_"&amp;'Sample Information'!E158)&amp;"_"&amp;C150)</f>
        <v/>
      </c>
      <c r="C150" s="91" t="str">
        <f>IF(ISBLANK('Sample Information'!C158),"",'Sample Information'!C158)</f>
        <v/>
      </c>
      <c r="D150" s="60" t="str">
        <f>IF(ISBLANK('Sample Information'!F158),"",'Sample Information'!F158)</f>
        <v/>
      </c>
      <c r="E150" s="70" t="str">
        <f>IF(ISBLANK('Sample Information'!E158),"",'Sample Information'!E158)</f>
        <v/>
      </c>
      <c r="F150" s="60" t="str">
        <f>IF(ISBLANK('Sample Information'!T158),"Not provided",'Sample Information'!T158)</f>
        <v>Not provided</v>
      </c>
      <c r="V150" s="231" t="str">
        <f t="shared" si="44"/>
        <v/>
      </c>
      <c r="W15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0" s="224"/>
      <c r="AN150" s="79"/>
      <c r="AO150" s="79"/>
      <c r="AP150" s="79"/>
      <c r="BF150" s="231" t="str">
        <f t="shared" si="36"/>
        <v/>
      </c>
      <c r="BJ150" s="232" t="str">
        <f t="shared" si="37"/>
        <v/>
      </c>
      <c r="BK150" s="232" t="str">
        <f t="shared" si="45"/>
        <v/>
      </c>
      <c r="BL150" s="232" t="str">
        <f t="shared" si="46"/>
        <v/>
      </c>
      <c r="BU150" s="236" t="str">
        <f t="shared" si="38"/>
        <v/>
      </c>
      <c r="BV150" s="236" t="str">
        <f t="shared" si="39"/>
        <v/>
      </c>
      <c r="BW150" s="236" t="str">
        <f t="shared" si="40"/>
        <v/>
      </c>
      <c r="BX150" s="535"/>
      <c r="BY150" s="536"/>
      <c r="CP150" s="224"/>
      <c r="CQ150" s="79"/>
      <c r="CR150" s="79"/>
      <c r="CS150" s="225"/>
      <c r="DI150" s="132" t="str">
        <f t="shared" si="47"/>
        <v/>
      </c>
      <c r="DP150" s="73" t="str">
        <f t="shared" si="48"/>
        <v/>
      </c>
      <c r="DQ150" s="61" t="str">
        <f t="shared" si="41"/>
        <v/>
      </c>
      <c r="DR150" s="74" t="str">
        <f t="shared" si="42"/>
        <v/>
      </c>
      <c r="DS150" s="564" t="str">
        <f>IFERROR(LOOKUP(B150,Pooling_Pool1!$C$14:$C$337,Pooling_Pool1!$B$14:$B$337),"")</f>
        <v/>
      </c>
      <c r="DT150" s="596"/>
      <c r="DU150" s="93" t="str">
        <f t="shared" si="43"/>
        <v/>
      </c>
      <c r="DV150" s="93" t="str">
        <f t="shared" si="49"/>
        <v/>
      </c>
      <c r="DW150" s="120" t="str">
        <f t="shared" si="50"/>
        <v/>
      </c>
    </row>
    <row r="151" spans="1:127" x14ac:dyDescent="0.2">
      <c r="A151" s="563">
        <v>149</v>
      </c>
      <c r="B151" s="59" t="str">
        <f>IF(C151="","",'Critical Info &amp; Checklist'!$G$11&amp;"_"&amp;TEXT('New Data Sheet'!A151,"000")&amp;IF(ISBLANK('Sample Information'!D159),"","_"&amp;'Sample Information'!D159)&amp;IF(ISBLANK('Sample Information'!E159),"","_"&amp;'Sample Information'!E159)&amp;"_"&amp;C151)</f>
        <v/>
      </c>
      <c r="C151" s="91" t="str">
        <f>IF(ISBLANK('Sample Information'!C159),"",'Sample Information'!C159)</f>
        <v/>
      </c>
      <c r="D151" s="60" t="str">
        <f>IF(ISBLANK('Sample Information'!F159),"",'Sample Information'!F159)</f>
        <v/>
      </c>
      <c r="E151" s="70" t="str">
        <f>IF(ISBLANK('Sample Information'!E159),"",'Sample Information'!E159)</f>
        <v/>
      </c>
      <c r="F151" s="60" t="str">
        <f>IF(ISBLANK('Sample Information'!T159),"Not provided",'Sample Information'!T159)</f>
        <v>Not provided</v>
      </c>
      <c r="V151" s="231" t="str">
        <f t="shared" si="44"/>
        <v/>
      </c>
      <c r="W15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1" s="224"/>
      <c r="AN151" s="79"/>
      <c r="AO151" s="79"/>
      <c r="AP151" s="79"/>
      <c r="BF151" s="231" t="str">
        <f t="shared" si="36"/>
        <v/>
      </c>
      <c r="BJ151" s="232" t="str">
        <f t="shared" si="37"/>
        <v/>
      </c>
      <c r="BK151" s="232" t="str">
        <f t="shared" si="45"/>
        <v/>
      </c>
      <c r="BL151" s="232" t="str">
        <f t="shared" si="46"/>
        <v/>
      </c>
      <c r="BU151" s="236" t="str">
        <f t="shared" si="38"/>
        <v/>
      </c>
      <c r="BV151" s="236" t="str">
        <f t="shared" si="39"/>
        <v/>
      </c>
      <c r="BW151" s="236" t="str">
        <f t="shared" si="40"/>
        <v/>
      </c>
      <c r="BX151" s="535"/>
      <c r="BY151" s="536"/>
      <c r="CP151" s="224"/>
      <c r="CQ151" s="79"/>
      <c r="CR151" s="79"/>
      <c r="CS151" s="225"/>
      <c r="DI151" s="132" t="str">
        <f t="shared" si="47"/>
        <v/>
      </c>
      <c r="DP151" s="73" t="str">
        <f t="shared" si="48"/>
        <v/>
      </c>
      <c r="DQ151" s="61" t="str">
        <f t="shared" si="41"/>
        <v/>
      </c>
      <c r="DR151" s="74" t="str">
        <f t="shared" si="42"/>
        <v/>
      </c>
      <c r="DS151" s="564" t="str">
        <f>IFERROR(LOOKUP(B151,Pooling_Pool1!$C$14:$C$337,Pooling_Pool1!$B$14:$B$337),"")</f>
        <v/>
      </c>
      <c r="DT151" s="596"/>
      <c r="DU151" s="93" t="str">
        <f t="shared" si="43"/>
        <v/>
      </c>
      <c r="DV151" s="93" t="str">
        <f t="shared" si="49"/>
        <v/>
      </c>
      <c r="DW151" s="120" t="str">
        <f t="shared" si="50"/>
        <v/>
      </c>
    </row>
    <row r="152" spans="1:127" x14ac:dyDescent="0.2">
      <c r="A152" s="563">
        <v>150</v>
      </c>
      <c r="B152" s="59" t="str">
        <f>IF(C152="","",'Critical Info &amp; Checklist'!$G$11&amp;"_"&amp;TEXT('New Data Sheet'!A152,"000")&amp;IF(ISBLANK('Sample Information'!D160),"","_"&amp;'Sample Information'!D160)&amp;IF(ISBLANK('Sample Information'!E160),"","_"&amp;'Sample Information'!E160)&amp;"_"&amp;C152)</f>
        <v/>
      </c>
      <c r="C152" s="91" t="str">
        <f>IF(ISBLANK('Sample Information'!C160),"",'Sample Information'!C160)</f>
        <v/>
      </c>
      <c r="D152" s="60" t="str">
        <f>IF(ISBLANK('Sample Information'!F160),"",'Sample Information'!F160)</f>
        <v/>
      </c>
      <c r="E152" s="70" t="str">
        <f>IF(ISBLANK('Sample Information'!E160),"",'Sample Information'!E160)</f>
        <v/>
      </c>
      <c r="F152" s="60" t="str">
        <f>IF(ISBLANK('Sample Information'!T160),"Not provided",'Sample Information'!T160)</f>
        <v>Not provided</v>
      </c>
      <c r="V152" s="231" t="str">
        <f t="shared" si="44"/>
        <v/>
      </c>
      <c r="W15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2" s="224"/>
      <c r="AN152" s="79"/>
      <c r="AO152" s="79"/>
      <c r="AP152" s="79"/>
      <c r="BF152" s="231" t="str">
        <f t="shared" si="36"/>
        <v/>
      </c>
      <c r="BJ152" s="232" t="str">
        <f t="shared" si="37"/>
        <v/>
      </c>
      <c r="BK152" s="232" t="str">
        <f t="shared" si="45"/>
        <v/>
      </c>
      <c r="BL152" s="232" t="str">
        <f t="shared" si="46"/>
        <v/>
      </c>
      <c r="BU152" s="236" t="str">
        <f t="shared" si="38"/>
        <v/>
      </c>
      <c r="BV152" s="236" t="str">
        <f t="shared" si="39"/>
        <v/>
      </c>
      <c r="BW152" s="236" t="str">
        <f t="shared" si="40"/>
        <v/>
      </c>
      <c r="BX152" s="535"/>
      <c r="BY152" s="536"/>
      <c r="CP152" s="224"/>
      <c r="CQ152" s="79"/>
      <c r="CR152" s="79"/>
      <c r="CS152" s="225"/>
      <c r="DI152" s="132" t="str">
        <f t="shared" si="47"/>
        <v/>
      </c>
      <c r="DP152" s="73" t="str">
        <f t="shared" si="48"/>
        <v/>
      </c>
      <c r="DQ152" s="61" t="str">
        <f t="shared" si="41"/>
        <v/>
      </c>
      <c r="DR152" s="74" t="str">
        <f t="shared" si="42"/>
        <v/>
      </c>
      <c r="DS152" s="564" t="str">
        <f>IFERROR(LOOKUP(B152,Pooling_Pool1!$C$14:$C$337,Pooling_Pool1!$B$14:$B$337),"")</f>
        <v/>
      </c>
      <c r="DT152" s="596"/>
      <c r="DU152" s="93" t="str">
        <f t="shared" si="43"/>
        <v/>
      </c>
      <c r="DV152" s="93" t="str">
        <f t="shared" si="49"/>
        <v/>
      </c>
      <c r="DW152" s="120" t="str">
        <f t="shared" si="50"/>
        <v/>
      </c>
    </row>
    <row r="153" spans="1:127" x14ac:dyDescent="0.2">
      <c r="A153" s="563">
        <v>151</v>
      </c>
      <c r="B153" s="59" t="str">
        <f>IF(C153="","",'Critical Info &amp; Checklist'!$G$11&amp;"_"&amp;TEXT('New Data Sheet'!A153,"000")&amp;IF(ISBLANK('Sample Information'!D161),"","_"&amp;'Sample Information'!D161)&amp;IF(ISBLANK('Sample Information'!E161),"","_"&amp;'Sample Information'!E161)&amp;"_"&amp;C153)</f>
        <v/>
      </c>
      <c r="C153" s="91" t="str">
        <f>IF(ISBLANK('Sample Information'!C161),"",'Sample Information'!C161)</f>
        <v/>
      </c>
      <c r="D153" s="60" t="str">
        <f>IF(ISBLANK('Sample Information'!F161),"",'Sample Information'!F161)</f>
        <v/>
      </c>
      <c r="E153" s="70" t="str">
        <f>IF(ISBLANK('Sample Information'!E161),"",'Sample Information'!E161)</f>
        <v/>
      </c>
      <c r="F153" s="60" t="str">
        <f>IF(ISBLANK('Sample Information'!T161),"Not provided",'Sample Information'!T161)</f>
        <v>Not provided</v>
      </c>
      <c r="V153" s="231" t="str">
        <f t="shared" si="44"/>
        <v/>
      </c>
      <c r="W15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3" s="224"/>
      <c r="AN153" s="79"/>
      <c r="AO153" s="79"/>
      <c r="AP153" s="79"/>
      <c r="BF153" s="231" t="str">
        <f t="shared" si="36"/>
        <v/>
      </c>
      <c r="BJ153" s="232" t="str">
        <f t="shared" si="37"/>
        <v/>
      </c>
      <c r="BK153" s="232" t="str">
        <f t="shared" si="45"/>
        <v/>
      </c>
      <c r="BL153" s="232" t="str">
        <f t="shared" si="46"/>
        <v/>
      </c>
      <c r="BU153" s="236" t="str">
        <f t="shared" si="38"/>
        <v/>
      </c>
      <c r="BV153" s="236" t="str">
        <f t="shared" si="39"/>
        <v/>
      </c>
      <c r="BW153" s="236" t="str">
        <f t="shared" si="40"/>
        <v/>
      </c>
      <c r="BX153" s="535"/>
      <c r="BY153" s="536"/>
      <c r="CP153" s="224"/>
      <c r="CQ153" s="79"/>
      <c r="CR153" s="79"/>
      <c r="CS153" s="225"/>
      <c r="DI153" s="132" t="str">
        <f t="shared" si="47"/>
        <v/>
      </c>
      <c r="DP153" s="73" t="str">
        <f t="shared" si="48"/>
        <v/>
      </c>
      <c r="DQ153" s="61" t="str">
        <f t="shared" si="41"/>
        <v/>
      </c>
      <c r="DR153" s="74" t="str">
        <f t="shared" si="42"/>
        <v/>
      </c>
      <c r="DS153" s="564" t="str">
        <f>IFERROR(LOOKUP(B153,Pooling_Pool1!$C$14:$C$337,Pooling_Pool1!$B$14:$B$337),"")</f>
        <v/>
      </c>
      <c r="DT153" s="596"/>
      <c r="DU153" s="93" t="str">
        <f t="shared" si="43"/>
        <v/>
      </c>
      <c r="DV153" s="93" t="str">
        <f t="shared" si="49"/>
        <v/>
      </c>
      <c r="DW153" s="120" t="str">
        <f t="shared" si="50"/>
        <v/>
      </c>
    </row>
    <row r="154" spans="1:127" x14ac:dyDescent="0.2">
      <c r="A154" s="563">
        <v>152</v>
      </c>
      <c r="B154" s="59" t="str">
        <f>IF(C154="","",'Critical Info &amp; Checklist'!$G$11&amp;"_"&amp;TEXT('New Data Sheet'!A154,"000")&amp;IF(ISBLANK('Sample Information'!D162),"","_"&amp;'Sample Information'!D162)&amp;IF(ISBLANK('Sample Information'!E162),"","_"&amp;'Sample Information'!E162)&amp;"_"&amp;C154)</f>
        <v/>
      </c>
      <c r="C154" s="91" t="str">
        <f>IF(ISBLANK('Sample Information'!C162),"",'Sample Information'!C162)</f>
        <v/>
      </c>
      <c r="D154" s="60" t="str">
        <f>IF(ISBLANK('Sample Information'!F162),"",'Sample Information'!F162)</f>
        <v/>
      </c>
      <c r="E154" s="70" t="str">
        <f>IF(ISBLANK('Sample Information'!E162),"",'Sample Information'!E162)</f>
        <v/>
      </c>
      <c r="F154" s="60" t="str">
        <f>IF(ISBLANK('Sample Information'!T162),"Not provided",'Sample Information'!T162)</f>
        <v>Not provided</v>
      </c>
      <c r="V154" s="231" t="str">
        <f t="shared" si="44"/>
        <v/>
      </c>
      <c r="W15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4" s="224"/>
      <c r="AN154" s="79"/>
      <c r="AO154" s="79"/>
      <c r="AP154" s="79"/>
      <c r="BF154" s="231" t="str">
        <f t="shared" si="36"/>
        <v/>
      </c>
      <c r="BJ154" s="232" t="str">
        <f t="shared" si="37"/>
        <v/>
      </c>
      <c r="BK154" s="232" t="str">
        <f t="shared" si="45"/>
        <v/>
      </c>
      <c r="BL154" s="232" t="str">
        <f t="shared" si="46"/>
        <v/>
      </c>
      <c r="BU154" s="236" t="str">
        <f t="shared" si="38"/>
        <v/>
      </c>
      <c r="BV154" s="236" t="str">
        <f t="shared" si="39"/>
        <v/>
      </c>
      <c r="BW154" s="236" t="str">
        <f t="shared" si="40"/>
        <v/>
      </c>
      <c r="BX154" s="535"/>
      <c r="BY154" s="536"/>
      <c r="CP154" s="224"/>
      <c r="CQ154" s="79"/>
      <c r="CR154" s="79"/>
      <c r="CS154" s="225"/>
      <c r="DI154" s="132" t="str">
        <f t="shared" si="47"/>
        <v/>
      </c>
      <c r="DP154" s="73" t="str">
        <f t="shared" si="48"/>
        <v/>
      </c>
      <c r="DQ154" s="61" t="str">
        <f t="shared" si="41"/>
        <v/>
      </c>
      <c r="DR154" s="74" t="str">
        <f t="shared" si="42"/>
        <v/>
      </c>
      <c r="DS154" s="564" t="str">
        <f>IFERROR(LOOKUP(B154,Pooling_Pool1!$C$14:$C$337,Pooling_Pool1!$B$14:$B$337),"")</f>
        <v/>
      </c>
      <c r="DT154" s="596"/>
      <c r="DU154" s="93" t="str">
        <f t="shared" si="43"/>
        <v/>
      </c>
      <c r="DV154" s="93" t="str">
        <f t="shared" si="49"/>
        <v/>
      </c>
      <c r="DW154" s="120" t="str">
        <f t="shared" si="50"/>
        <v/>
      </c>
    </row>
    <row r="155" spans="1:127" x14ac:dyDescent="0.2">
      <c r="A155" s="563">
        <v>153</v>
      </c>
      <c r="B155" s="59" t="str">
        <f>IF(C155="","",'Critical Info &amp; Checklist'!$G$11&amp;"_"&amp;TEXT('New Data Sheet'!A155,"000")&amp;IF(ISBLANK('Sample Information'!D163),"","_"&amp;'Sample Information'!D163)&amp;IF(ISBLANK('Sample Information'!E163),"","_"&amp;'Sample Information'!E163)&amp;"_"&amp;C155)</f>
        <v/>
      </c>
      <c r="C155" s="91" t="str">
        <f>IF(ISBLANK('Sample Information'!C163),"",'Sample Information'!C163)</f>
        <v/>
      </c>
      <c r="D155" s="60" t="str">
        <f>IF(ISBLANK('Sample Information'!F163),"",'Sample Information'!F163)</f>
        <v/>
      </c>
      <c r="E155" s="70" t="str">
        <f>IF(ISBLANK('Sample Information'!E163),"",'Sample Information'!E163)</f>
        <v/>
      </c>
      <c r="F155" s="60" t="str">
        <f>IF(ISBLANK('Sample Information'!T163),"Not provided",'Sample Information'!T163)</f>
        <v>Not provided</v>
      </c>
      <c r="V155" s="231" t="str">
        <f t="shared" si="44"/>
        <v/>
      </c>
      <c r="W15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5" s="224"/>
      <c r="AN155" s="79"/>
      <c r="AO155" s="79"/>
      <c r="AP155" s="79"/>
      <c r="BF155" s="231" t="str">
        <f t="shared" si="36"/>
        <v/>
      </c>
      <c r="BJ155" s="232" t="str">
        <f t="shared" si="37"/>
        <v/>
      </c>
      <c r="BK155" s="232" t="str">
        <f t="shared" si="45"/>
        <v/>
      </c>
      <c r="BL155" s="232" t="str">
        <f t="shared" si="46"/>
        <v/>
      </c>
      <c r="BU155" s="236" t="str">
        <f t="shared" si="38"/>
        <v/>
      </c>
      <c r="BV155" s="236" t="str">
        <f t="shared" si="39"/>
        <v/>
      </c>
      <c r="BW155" s="236" t="str">
        <f t="shared" si="40"/>
        <v/>
      </c>
      <c r="BX155" s="535"/>
      <c r="BY155" s="536"/>
      <c r="CP155" s="224"/>
      <c r="CQ155" s="79"/>
      <c r="CR155" s="79"/>
      <c r="CS155" s="225"/>
      <c r="DI155" s="132" t="str">
        <f t="shared" si="47"/>
        <v/>
      </c>
      <c r="DP155" s="73" t="str">
        <f t="shared" si="48"/>
        <v/>
      </c>
      <c r="DQ155" s="61" t="str">
        <f t="shared" si="41"/>
        <v/>
      </c>
      <c r="DR155" s="74" t="str">
        <f t="shared" si="42"/>
        <v/>
      </c>
      <c r="DS155" s="564" t="str">
        <f>IFERROR(LOOKUP(B155,Pooling_Pool1!$C$14:$C$337,Pooling_Pool1!$B$14:$B$337),"")</f>
        <v/>
      </c>
      <c r="DT155" s="596"/>
      <c r="DU155" s="93" t="str">
        <f t="shared" si="43"/>
        <v/>
      </c>
      <c r="DV155" s="93" t="str">
        <f t="shared" si="49"/>
        <v/>
      </c>
      <c r="DW155" s="120" t="str">
        <f t="shared" si="50"/>
        <v/>
      </c>
    </row>
    <row r="156" spans="1:127" x14ac:dyDescent="0.2">
      <c r="A156" s="563">
        <v>154</v>
      </c>
      <c r="B156" s="59" t="str">
        <f>IF(C156="","",'Critical Info &amp; Checklist'!$G$11&amp;"_"&amp;TEXT('New Data Sheet'!A156,"000")&amp;IF(ISBLANK('Sample Information'!D164),"","_"&amp;'Sample Information'!D164)&amp;IF(ISBLANK('Sample Information'!E164),"","_"&amp;'Sample Information'!E164)&amp;"_"&amp;C156)</f>
        <v/>
      </c>
      <c r="C156" s="91" t="str">
        <f>IF(ISBLANK('Sample Information'!C164),"",'Sample Information'!C164)</f>
        <v/>
      </c>
      <c r="D156" s="60" t="str">
        <f>IF(ISBLANK('Sample Information'!F164),"",'Sample Information'!F164)</f>
        <v/>
      </c>
      <c r="E156" s="70" t="str">
        <f>IF(ISBLANK('Sample Information'!E164),"",'Sample Information'!E164)</f>
        <v/>
      </c>
      <c r="F156" s="60" t="str">
        <f>IF(ISBLANK('Sample Information'!T164),"Not provided",'Sample Information'!T164)</f>
        <v>Not provided</v>
      </c>
      <c r="V156" s="231" t="str">
        <f t="shared" si="44"/>
        <v/>
      </c>
      <c r="W15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6" s="224"/>
      <c r="AN156" s="79"/>
      <c r="AO156" s="79"/>
      <c r="AP156" s="79"/>
      <c r="BF156" s="231" t="str">
        <f t="shared" si="36"/>
        <v/>
      </c>
      <c r="BJ156" s="232" t="str">
        <f t="shared" si="37"/>
        <v/>
      </c>
      <c r="BK156" s="232" t="str">
        <f t="shared" si="45"/>
        <v/>
      </c>
      <c r="BL156" s="232" t="str">
        <f t="shared" si="46"/>
        <v/>
      </c>
      <c r="BU156" s="236" t="str">
        <f t="shared" si="38"/>
        <v/>
      </c>
      <c r="BV156" s="236" t="str">
        <f t="shared" si="39"/>
        <v/>
      </c>
      <c r="BW156" s="236" t="str">
        <f t="shared" si="40"/>
        <v/>
      </c>
      <c r="BX156" s="535"/>
      <c r="BY156" s="536"/>
      <c r="CP156" s="224"/>
      <c r="CQ156" s="79"/>
      <c r="CR156" s="79"/>
      <c r="CS156" s="225"/>
      <c r="DI156" s="132" t="str">
        <f t="shared" si="47"/>
        <v/>
      </c>
      <c r="DP156" s="73" t="str">
        <f t="shared" si="48"/>
        <v/>
      </c>
      <c r="DQ156" s="61" t="str">
        <f t="shared" si="41"/>
        <v/>
      </c>
      <c r="DR156" s="74" t="str">
        <f t="shared" si="42"/>
        <v/>
      </c>
      <c r="DS156" s="564" t="str">
        <f>IFERROR(LOOKUP(B156,Pooling_Pool1!$C$14:$C$337,Pooling_Pool1!$B$14:$B$337),"")</f>
        <v/>
      </c>
      <c r="DT156" s="596"/>
      <c r="DU156" s="93" t="str">
        <f t="shared" si="43"/>
        <v/>
      </c>
      <c r="DV156" s="93" t="str">
        <f t="shared" si="49"/>
        <v/>
      </c>
      <c r="DW156" s="120" t="str">
        <f t="shared" si="50"/>
        <v/>
      </c>
    </row>
    <row r="157" spans="1:127" x14ac:dyDescent="0.2">
      <c r="A157" s="563">
        <v>155</v>
      </c>
      <c r="B157" s="59" t="str">
        <f>IF(C157="","",'Critical Info &amp; Checklist'!$G$11&amp;"_"&amp;TEXT('New Data Sheet'!A157,"000")&amp;IF(ISBLANK('Sample Information'!D165),"","_"&amp;'Sample Information'!D165)&amp;IF(ISBLANK('Sample Information'!E165),"","_"&amp;'Sample Information'!E165)&amp;"_"&amp;C157)</f>
        <v/>
      </c>
      <c r="C157" s="91" t="str">
        <f>IF(ISBLANK('Sample Information'!C165),"",'Sample Information'!C165)</f>
        <v/>
      </c>
      <c r="D157" s="60" t="str">
        <f>IF(ISBLANK('Sample Information'!F165),"",'Sample Information'!F165)</f>
        <v/>
      </c>
      <c r="E157" s="70" t="str">
        <f>IF(ISBLANK('Sample Information'!E165),"",'Sample Information'!E165)</f>
        <v/>
      </c>
      <c r="F157" s="60" t="str">
        <f>IF(ISBLANK('Sample Information'!T165),"Not provided",'Sample Information'!T165)</f>
        <v>Not provided</v>
      </c>
      <c r="V157" s="231" t="str">
        <f t="shared" si="44"/>
        <v/>
      </c>
      <c r="W15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7" s="224"/>
      <c r="AN157" s="79"/>
      <c r="AO157" s="79"/>
      <c r="AP157" s="79"/>
      <c r="BF157" s="231" t="str">
        <f t="shared" si="36"/>
        <v/>
      </c>
      <c r="BJ157" s="232" t="str">
        <f t="shared" si="37"/>
        <v/>
      </c>
      <c r="BK157" s="232" t="str">
        <f t="shared" si="45"/>
        <v/>
      </c>
      <c r="BL157" s="232" t="str">
        <f t="shared" si="46"/>
        <v/>
      </c>
      <c r="BU157" s="236" t="str">
        <f t="shared" si="38"/>
        <v/>
      </c>
      <c r="BV157" s="236" t="str">
        <f t="shared" si="39"/>
        <v/>
      </c>
      <c r="BW157" s="236" t="str">
        <f t="shared" si="40"/>
        <v/>
      </c>
      <c r="BX157" s="535"/>
      <c r="BY157" s="536"/>
      <c r="CP157" s="224"/>
      <c r="CQ157" s="79"/>
      <c r="CR157" s="79"/>
      <c r="CS157" s="225"/>
      <c r="DI157" s="132" t="str">
        <f t="shared" si="47"/>
        <v/>
      </c>
      <c r="DP157" s="73" t="str">
        <f t="shared" si="48"/>
        <v/>
      </c>
      <c r="DQ157" s="61" t="str">
        <f t="shared" si="41"/>
        <v/>
      </c>
      <c r="DR157" s="74" t="str">
        <f t="shared" si="42"/>
        <v/>
      </c>
      <c r="DS157" s="564" t="str">
        <f>IFERROR(LOOKUP(B157,Pooling_Pool1!$C$14:$C$337,Pooling_Pool1!$B$14:$B$337),"")</f>
        <v/>
      </c>
      <c r="DT157" s="596"/>
      <c r="DU157" s="93" t="str">
        <f t="shared" si="43"/>
        <v/>
      </c>
      <c r="DV157" s="93" t="str">
        <f t="shared" si="49"/>
        <v/>
      </c>
      <c r="DW157" s="120" t="str">
        <f t="shared" si="50"/>
        <v/>
      </c>
    </row>
    <row r="158" spans="1:127" x14ac:dyDescent="0.2">
      <c r="A158" s="563">
        <v>156</v>
      </c>
      <c r="B158" s="59" t="str">
        <f>IF(C158="","",'Critical Info &amp; Checklist'!$G$11&amp;"_"&amp;TEXT('New Data Sheet'!A158,"000")&amp;IF(ISBLANK('Sample Information'!D166),"","_"&amp;'Sample Information'!D166)&amp;IF(ISBLANK('Sample Information'!E166),"","_"&amp;'Sample Information'!E166)&amp;"_"&amp;C158)</f>
        <v/>
      </c>
      <c r="C158" s="91" t="str">
        <f>IF(ISBLANK('Sample Information'!C166),"",'Sample Information'!C166)</f>
        <v/>
      </c>
      <c r="D158" s="60" t="str">
        <f>IF(ISBLANK('Sample Information'!F166),"",'Sample Information'!F166)</f>
        <v/>
      </c>
      <c r="E158" s="70" t="str">
        <f>IF(ISBLANK('Sample Information'!E166),"",'Sample Information'!E166)</f>
        <v/>
      </c>
      <c r="F158" s="60" t="str">
        <f>IF(ISBLANK('Sample Information'!T166),"Not provided",'Sample Information'!T166)</f>
        <v>Not provided</v>
      </c>
      <c r="V158" s="231" t="str">
        <f t="shared" si="44"/>
        <v/>
      </c>
      <c r="W15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8" s="224"/>
      <c r="AN158" s="79"/>
      <c r="AO158" s="79"/>
      <c r="AP158" s="79"/>
      <c r="BF158" s="231" t="str">
        <f t="shared" si="36"/>
        <v/>
      </c>
      <c r="BJ158" s="232" t="str">
        <f t="shared" si="37"/>
        <v/>
      </c>
      <c r="BK158" s="232" t="str">
        <f t="shared" si="45"/>
        <v/>
      </c>
      <c r="BL158" s="232" t="str">
        <f t="shared" si="46"/>
        <v/>
      </c>
      <c r="BU158" s="236" t="str">
        <f t="shared" si="38"/>
        <v/>
      </c>
      <c r="BV158" s="236" t="str">
        <f t="shared" si="39"/>
        <v/>
      </c>
      <c r="BW158" s="236" t="str">
        <f t="shared" si="40"/>
        <v/>
      </c>
      <c r="BX158" s="535"/>
      <c r="BY158" s="536"/>
      <c r="CP158" s="224"/>
      <c r="CQ158" s="79"/>
      <c r="CR158" s="79"/>
      <c r="CS158" s="225"/>
      <c r="DI158" s="132" t="str">
        <f t="shared" si="47"/>
        <v/>
      </c>
      <c r="DP158" s="73" t="str">
        <f t="shared" si="48"/>
        <v/>
      </c>
      <c r="DQ158" s="61" t="str">
        <f t="shared" si="41"/>
        <v/>
      </c>
      <c r="DR158" s="74" t="str">
        <f t="shared" si="42"/>
        <v/>
      </c>
      <c r="DS158" s="564" t="str">
        <f>IFERROR(LOOKUP(B158,Pooling_Pool1!$C$14:$C$337,Pooling_Pool1!$B$14:$B$337),"")</f>
        <v/>
      </c>
      <c r="DT158" s="596"/>
      <c r="DU158" s="93" t="str">
        <f t="shared" si="43"/>
        <v/>
      </c>
      <c r="DV158" s="93" t="str">
        <f t="shared" si="49"/>
        <v/>
      </c>
      <c r="DW158" s="120" t="str">
        <f t="shared" si="50"/>
        <v/>
      </c>
    </row>
    <row r="159" spans="1:127" x14ac:dyDescent="0.2">
      <c r="A159" s="563">
        <v>157</v>
      </c>
      <c r="B159" s="59" t="str">
        <f>IF(C159="","",'Critical Info &amp; Checklist'!$G$11&amp;"_"&amp;TEXT('New Data Sheet'!A159,"000")&amp;IF(ISBLANK('Sample Information'!D167),"","_"&amp;'Sample Information'!D167)&amp;IF(ISBLANK('Sample Information'!E167),"","_"&amp;'Sample Information'!E167)&amp;"_"&amp;C159)</f>
        <v/>
      </c>
      <c r="C159" s="91" t="str">
        <f>IF(ISBLANK('Sample Information'!C167),"",'Sample Information'!C167)</f>
        <v/>
      </c>
      <c r="D159" s="60" t="str">
        <f>IF(ISBLANK('Sample Information'!F167),"",'Sample Information'!F167)</f>
        <v/>
      </c>
      <c r="E159" s="70" t="str">
        <f>IF(ISBLANK('Sample Information'!E167),"",'Sample Information'!E167)</f>
        <v/>
      </c>
      <c r="F159" s="60" t="str">
        <f>IF(ISBLANK('Sample Information'!T167),"Not provided",'Sample Information'!T167)</f>
        <v>Not provided</v>
      </c>
      <c r="V159" s="231" t="str">
        <f t="shared" si="44"/>
        <v/>
      </c>
      <c r="W15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59" s="224"/>
      <c r="AN159" s="79"/>
      <c r="AO159" s="79"/>
      <c r="AP159" s="79"/>
      <c r="BF159" s="231" t="str">
        <f t="shared" si="36"/>
        <v/>
      </c>
      <c r="BJ159" s="232" t="str">
        <f t="shared" si="37"/>
        <v/>
      </c>
      <c r="BK159" s="232" t="str">
        <f t="shared" si="45"/>
        <v/>
      </c>
      <c r="BL159" s="232" t="str">
        <f t="shared" si="46"/>
        <v/>
      </c>
      <c r="BU159" s="236" t="str">
        <f t="shared" si="38"/>
        <v/>
      </c>
      <c r="BV159" s="236" t="str">
        <f t="shared" si="39"/>
        <v/>
      </c>
      <c r="BW159" s="236" t="str">
        <f t="shared" si="40"/>
        <v/>
      </c>
      <c r="BX159" s="535"/>
      <c r="BY159" s="536"/>
      <c r="CP159" s="224"/>
      <c r="CQ159" s="79"/>
      <c r="CR159" s="79"/>
      <c r="CS159" s="225"/>
      <c r="DI159" s="132" t="str">
        <f t="shared" si="47"/>
        <v/>
      </c>
      <c r="DP159" s="73" t="str">
        <f t="shared" si="48"/>
        <v/>
      </c>
      <c r="DQ159" s="61" t="str">
        <f t="shared" si="41"/>
        <v/>
      </c>
      <c r="DR159" s="74" t="str">
        <f t="shared" si="42"/>
        <v/>
      </c>
      <c r="DS159" s="564" t="str">
        <f>IFERROR(LOOKUP(B159,Pooling_Pool1!$C$14:$C$337,Pooling_Pool1!$B$14:$B$337),"")</f>
        <v/>
      </c>
      <c r="DT159" s="596"/>
      <c r="DU159" s="93" t="str">
        <f t="shared" si="43"/>
        <v/>
      </c>
      <c r="DV159" s="93" t="str">
        <f t="shared" si="49"/>
        <v/>
      </c>
      <c r="DW159" s="120" t="str">
        <f t="shared" si="50"/>
        <v/>
      </c>
    </row>
    <row r="160" spans="1:127" x14ac:dyDescent="0.2">
      <c r="A160" s="563">
        <v>158</v>
      </c>
      <c r="B160" s="59" t="str">
        <f>IF(C160="","",'Critical Info &amp; Checklist'!$G$11&amp;"_"&amp;TEXT('New Data Sheet'!A160,"000")&amp;IF(ISBLANK('Sample Information'!D168),"","_"&amp;'Sample Information'!D168)&amp;IF(ISBLANK('Sample Information'!E168),"","_"&amp;'Sample Information'!E168)&amp;"_"&amp;C160)</f>
        <v/>
      </c>
      <c r="C160" s="91" t="str">
        <f>IF(ISBLANK('Sample Information'!C168),"",'Sample Information'!C168)</f>
        <v/>
      </c>
      <c r="D160" s="60" t="str">
        <f>IF(ISBLANK('Sample Information'!F168),"",'Sample Information'!F168)</f>
        <v/>
      </c>
      <c r="E160" s="70" t="str">
        <f>IF(ISBLANK('Sample Information'!E168),"",'Sample Information'!E168)</f>
        <v/>
      </c>
      <c r="F160" s="60" t="str">
        <f>IF(ISBLANK('Sample Information'!T168),"Not provided",'Sample Information'!T168)</f>
        <v>Not provided</v>
      </c>
      <c r="V160" s="231" t="str">
        <f t="shared" si="44"/>
        <v/>
      </c>
      <c r="W16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0" s="224"/>
      <c r="AN160" s="79"/>
      <c r="AO160" s="79"/>
      <c r="AP160" s="79"/>
      <c r="BF160" s="231" t="str">
        <f t="shared" si="36"/>
        <v/>
      </c>
      <c r="BJ160" s="232" t="str">
        <f t="shared" si="37"/>
        <v/>
      </c>
      <c r="BK160" s="232" t="str">
        <f t="shared" si="45"/>
        <v/>
      </c>
      <c r="BL160" s="232" t="str">
        <f t="shared" si="46"/>
        <v/>
      </c>
      <c r="BU160" s="236" t="str">
        <f t="shared" si="38"/>
        <v/>
      </c>
      <c r="BV160" s="236" t="str">
        <f t="shared" si="39"/>
        <v/>
      </c>
      <c r="BW160" s="236" t="str">
        <f t="shared" si="40"/>
        <v/>
      </c>
      <c r="BX160" s="535"/>
      <c r="BY160" s="536"/>
      <c r="CP160" s="224"/>
      <c r="CQ160" s="79"/>
      <c r="CR160" s="79"/>
      <c r="CS160" s="225"/>
      <c r="DI160" s="132" t="str">
        <f t="shared" si="47"/>
        <v/>
      </c>
      <c r="DP160" s="73" t="str">
        <f t="shared" si="48"/>
        <v/>
      </c>
      <c r="DQ160" s="61" t="str">
        <f t="shared" si="41"/>
        <v/>
      </c>
      <c r="DR160" s="74" t="str">
        <f t="shared" si="42"/>
        <v/>
      </c>
      <c r="DS160" s="564" t="str">
        <f>IFERROR(LOOKUP(B160,Pooling_Pool1!$C$14:$C$337,Pooling_Pool1!$B$14:$B$337),"")</f>
        <v/>
      </c>
      <c r="DT160" s="596"/>
      <c r="DU160" s="93" t="str">
        <f t="shared" si="43"/>
        <v/>
      </c>
      <c r="DV160" s="93" t="str">
        <f t="shared" si="49"/>
        <v/>
      </c>
      <c r="DW160" s="120" t="str">
        <f t="shared" si="50"/>
        <v/>
      </c>
    </row>
    <row r="161" spans="1:127" x14ac:dyDescent="0.2">
      <c r="A161" s="563">
        <v>159</v>
      </c>
      <c r="B161" s="59" t="str">
        <f>IF(C161="","",'Critical Info &amp; Checklist'!$G$11&amp;"_"&amp;TEXT('New Data Sheet'!A161,"000")&amp;IF(ISBLANK('Sample Information'!D169),"","_"&amp;'Sample Information'!D169)&amp;IF(ISBLANK('Sample Information'!E169),"","_"&amp;'Sample Information'!E169)&amp;"_"&amp;C161)</f>
        <v/>
      </c>
      <c r="C161" s="91" t="str">
        <f>IF(ISBLANK('Sample Information'!C169),"",'Sample Information'!C169)</f>
        <v/>
      </c>
      <c r="D161" s="60" t="str">
        <f>IF(ISBLANK('Sample Information'!F169),"",'Sample Information'!F169)</f>
        <v/>
      </c>
      <c r="E161" s="70" t="str">
        <f>IF(ISBLANK('Sample Information'!E169),"",'Sample Information'!E169)</f>
        <v/>
      </c>
      <c r="F161" s="60" t="str">
        <f>IF(ISBLANK('Sample Information'!T169),"Not provided",'Sample Information'!T169)</f>
        <v>Not provided</v>
      </c>
      <c r="V161" s="231" t="str">
        <f t="shared" si="44"/>
        <v/>
      </c>
      <c r="W16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1" s="224"/>
      <c r="AN161" s="79"/>
      <c r="AO161" s="79"/>
      <c r="AP161" s="79"/>
      <c r="BF161" s="231" t="str">
        <f t="shared" si="36"/>
        <v/>
      </c>
      <c r="BJ161" s="232" t="str">
        <f t="shared" si="37"/>
        <v/>
      </c>
      <c r="BK161" s="232" t="str">
        <f t="shared" si="45"/>
        <v/>
      </c>
      <c r="BL161" s="232" t="str">
        <f t="shared" si="46"/>
        <v/>
      </c>
      <c r="BU161" s="236" t="str">
        <f t="shared" si="38"/>
        <v/>
      </c>
      <c r="BV161" s="236" t="str">
        <f t="shared" si="39"/>
        <v/>
      </c>
      <c r="BW161" s="236" t="str">
        <f t="shared" si="40"/>
        <v/>
      </c>
      <c r="BX161" s="535"/>
      <c r="BY161" s="536"/>
      <c r="CP161" s="224"/>
      <c r="CQ161" s="79"/>
      <c r="CR161" s="79"/>
      <c r="CS161" s="225"/>
      <c r="DI161" s="132" t="str">
        <f t="shared" si="47"/>
        <v/>
      </c>
      <c r="DP161" s="73" t="str">
        <f t="shared" si="48"/>
        <v/>
      </c>
      <c r="DQ161" s="61" t="str">
        <f t="shared" si="41"/>
        <v/>
      </c>
      <c r="DR161" s="74" t="str">
        <f t="shared" si="42"/>
        <v/>
      </c>
      <c r="DS161" s="564" t="str">
        <f>IFERROR(LOOKUP(B161,Pooling_Pool1!$C$14:$C$337,Pooling_Pool1!$B$14:$B$337),"")</f>
        <v/>
      </c>
      <c r="DT161" s="596"/>
      <c r="DU161" s="93" t="str">
        <f t="shared" si="43"/>
        <v/>
      </c>
      <c r="DV161" s="93" t="str">
        <f t="shared" si="49"/>
        <v/>
      </c>
      <c r="DW161" s="120" t="str">
        <f t="shared" si="50"/>
        <v/>
      </c>
    </row>
    <row r="162" spans="1:127" x14ac:dyDescent="0.2">
      <c r="A162" s="563">
        <v>160</v>
      </c>
      <c r="B162" s="59" t="str">
        <f>IF(C162="","",'Critical Info &amp; Checklist'!$G$11&amp;"_"&amp;TEXT('New Data Sheet'!A162,"000")&amp;IF(ISBLANK('Sample Information'!D170),"","_"&amp;'Sample Information'!D170)&amp;IF(ISBLANK('Sample Information'!E170),"","_"&amp;'Sample Information'!E170)&amp;"_"&amp;C162)</f>
        <v/>
      </c>
      <c r="C162" s="91" t="str">
        <f>IF(ISBLANK('Sample Information'!C170),"",'Sample Information'!C170)</f>
        <v/>
      </c>
      <c r="D162" s="60" t="str">
        <f>IF(ISBLANK('Sample Information'!F170),"",'Sample Information'!F170)</f>
        <v/>
      </c>
      <c r="E162" s="70" t="str">
        <f>IF(ISBLANK('Sample Information'!E170),"",'Sample Information'!E170)</f>
        <v/>
      </c>
      <c r="F162" s="60" t="str">
        <f>IF(ISBLANK('Sample Information'!T170),"Not provided",'Sample Information'!T170)</f>
        <v>Not provided</v>
      </c>
      <c r="V162" s="231" t="str">
        <f t="shared" si="44"/>
        <v/>
      </c>
      <c r="W16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2" s="224"/>
      <c r="AN162" s="79"/>
      <c r="AO162" s="79"/>
      <c r="AP162" s="79"/>
      <c r="BF162" s="231" t="str">
        <f t="shared" si="36"/>
        <v/>
      </c>
      <c r="BJ162" s="232" t="str">
        <f t="shared" si="37"/>
        <v/>
      </c>
      <c r="BK162" s="232" t="str">
        <f t="shared" si="45"/>
        <v/>
      </c>
      <c r="BL162" s="232" t="str">
        <f t="shared" si="46"/>
        <v/>
      </c>
      <c r="BU162" s="236" t="str">
        <f t="shared" si="38"/>
        <v/>
      </c>
      <c r="BV162" s="236" t="str">
        <f t="shared" si="39"/>
        <v/>
      </c>
      <c r="BW162" s="236" t="str">
        <f t="shared" si="40"/>
        <v/>
      </c>
      <c r="BX162" s="535"/>
      <c r="BY162" s="536"/>
      <c r="CP162" s="224"/>
      <c r="CQ162" s="79"/>
      <c r="CR162" s="79"/>
      <c r="CS162" s="225"/>
      <c r="DI162" s="132" t="str">
        <f t="shared" si="47"/>
        <v/>
      </c>
      <c r="DP162" s="73" t="str">
        <f t="shared" si="48"/>
        <v/>
      </c>
      <c r="DQ162" s="61" t="str">
        <f t="shared" si="41"/>
        <v/>
      </c>
      <c r="DR162" s="74" t="str">
        <f t="shared" si="42"/>
        <v/>
      </c>
      <c r="DS162" s="564" t="str">
        <f>IFERROR(LOOKUP(B162,Pooling_Pool1!$C$14:$C$337,Pooling_Pool1!$B$14:$B$337),"")</f>
        <v/>
      </c>
      <c r="DT162" s="596"/>
      <c r="DU162" s="93" t="str">
        <f t="shared" si="43"/>
        <v/>
      </c>
      <c r="DV162" s="93" t="str">
        <f t="shared" si="49"/>
        <v/>
      </c>
      <c r="DW162" s="120" t="str">
        <f t="shared" si="50"/>
        <v/>
      </c>
    </row>
    <row r="163" spans="1:127" x14ac:dyDescent="0.2">
      <c r="A163" s="563">
        <v>161</v>
      </c>
      <c r="B163" s="59" t="str">
        <f>IF(C163="","",'Critical Info &amp; Checklist'!$G$11&amp;"_"&amp;TEXT('New Data Sheet'!A163,"000")&amp;IF(ISBLANK('Sample Information'!D171),"","_"&amp;'Sample Information'!D171)&amp;IF(ISBLANK('Sample Information'!E171),"","_"&amp;'Sample Information'!E171)&amp;"_"&amp;C163)</f>
        <v/>
      </c>
      <c r="C163" s="91" t="str">
        <f>IF(ISBLANK('Sample Information'!C171),"",'Sample Information'!C171)</f>
        <v/>
      </c>
      <c r="D163" s="60" t="str">
        <f>IF(ISBLANK('Sample Information'!F171),"",'Sample Information'!F171)</f>
        <v/>
      </c>
      <c r="E163" s="70" t="str">
        <f>IF(ISBLANK('Sample Information'!E171),"",'Sample Information'!E171)</f>
        <v/>
      </c>
      <c r="F163" s="60" t="str">
        <f>IF(ISBLANK('Sample Information'!T171),"Not provided",'Sample Information'!T171)</f>
        <v>Not provided</v>
      </c>
      <c r="V163" s="231" t="str">
        <f t="shared" si="44"/>
        <v/>
      </c>
      <c r="W16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3" s="224"/>
      <c r="AN163" s="79"/>
      <c r="AO163" s="79"/>
      <c r="AP163" s="79"/>
      <c r="BF163" s="231" t="str">
        <f t="shared" si="36"/>
        <v/>
      </c>
      <c r="BJ163" s="232" t="str">
        <f t="shared" si="37"/>
        <v/>
      </c>
      <c r="BK163" s="232" t="str">
        <f t="shared" si="45"/>
        <v/>
      </c>
      <c r="BL163" s="232" t="str">
        <f t="shared" si="46"/>
        <v/>
      </c>
      <c r="BU163" s="236" t="str">
        <f t="shared" si="38"/>
        <v/>
      </c>
      <c r="BV163" s="236" t="str">
        <f t="shared" si="39"/>
        <v/>
      </c>
      <c r="BW163" s="236" t="str">
        <f t="shared" si="40"/>
        <v/>
      </c>
      <c r="BX163" s="535"/>
      <c r="BY163" s="536"/>
      <c r="CP163" s="224"/>
      <c r="CQ163" s="79"/>
      <c r="CR163" s="79"/>
      <c r="CS163" s="225"/>
      <c r="DI163" s="132" t="str">
        <f t="shared" si="47"/>
        <v/>
      </c>
      <c r="DP163" s="73" t="str">
        <f t="shared" si="48"/>
        <v/>
      </c>
      <c r="DQ163" s="61" t="str">
        <f t="shared" si="41"/>
        <v/>
      </c>
      <c r="DR163" s="74" t="str">
        <f t="shared" si="42"/>
        <v/>
      </c>
      <c r="DS163" s="564" t="str">
        <f>IFERROR(LOOKUP(B163,Pooling_Pool1!$C$14:$C$337,Pooling_Pool1!$B$14:$B$337),"")</f>
        <v/>
      </c>
      <c r="DT163" s="596"/>
      <c r="DU163" s="93" t="str">
        <f t="shared" si="43"/>
        <v/>
      </c>
      <c r="DV163" s="93" t="str">
        <f t="shared" si="49"/>
        <v/>
      </c>
      <c r="DW163" s="120" t="str">
        <f t="shared" si="50"/>
        <v/>
      </c>
    </row>
    <row r="164" spans="1:127" x14ac:dyDescent="0.2">
      <c r="A164" s="563">
        <v>162</v>
      </c>
      <c r="B164" s="59" t="str">
        <f>IF(C164="","",'Critical Info &amp; Checklist'!$G$11&amp;"_"&amp;TEXT('New Data Sheet'!A164,"000")&amp;IF(ISBLANK('Sample Information'!D172),"","_"&amp;'Sample Information'!D172)&amp;IF(ISBLANK('Sample Information'!E172),"","_"&amp;'Sample Information'!E172)&amp;"_"&amp;C164)</f>
        <v/>
      </c>
      <c r="C164" s="91" t="str">
        <f>IF(ISBLANK('Sample Information'!C172),"",'Sample Information'!C172)</f>
        <v/>
      </c>
      <c r="D164" s="60" t="str">
        <f>IF(ISBLANK('Sample Information'!F172),"",'Sample Information'!F172)</f>
        <v/>
      </c>
      <c r="E164" s="70" t="str">
        <f>IF(ISBLANK('Sample Information'!E172),"",'Sample Information'!E172)</f>
        <v/>
      </c>
      <c r="F164" s="60" t="str">
        <f>IF(ISBLANK('Sample Information'!T172),"Not provided",'Sample Information'!T172)</f>
        <v>Not provided</v>
      </c>
      <c r="V164" s="231" t="str">
        <f t="shared" si="44"/>
        <v/>
      </c>
      <c r="W16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4" s="224"/>
      <c r="AN164" s="79"/>
      <c r="AO164" s="79"/>
      <c r="AP164" s="79"/>
      <c r="BF164" s="231" t="str">
        <f t="shared" si="36"/>
        <v/>
      </c>
      <c r="BJ164" s="232" t="str">
        <f t="shared" si="37"/>
        <v/>
      </c>
      <c r="BK164" s="232" t="str">
        <f t="shared" si="45"/>
        <v/>
      </c>
      <c r="BL164" s="232" t="str">
        <f t="shared" si="46"/>
        <v/>
      </c>
      <c r="BU164" s="236" t="str">
        <f t="shared" si="38"/>
        <v/>
      </c>
      <c r="BV164" s="236" t="str">
        <f t="shared" si="39"/>
        <v/>
      </c>
      <c r="BW164" s="236" t="str">
        <f t="shared" si="40"/>
        <v/>
      </c>
      <c r="BX164" s="535"/>
      <c r="BY164" s="536"/>
      <c r="CP164" s="224"/>
      <c r="CQ164" s="79"/>
      <c r="CR164" s="79"/>
      <c r="CS164" s="225"/>
      <c r="DI164" s="132" t="str">
        <f t="shared" si="47"/>
        <v/>
      </c>
      <c r="DP164" s="73" t="str">
        <f t="shared" si="48"/>
        <v/>
      </c>
      <c r="DQ164" s="61" t="str">
        <f t="shared" si="41"/>
        <v/>
      </c>
      <c r="DR164" s="74" t="str">
        <f t="shared" si="42"/>
        <v/>
      </c>
      <c r="DS164" s="564" t="str">
        <f>IFERROR(LOOKUP(B164,Pooling_Pool1!$C$14:$C$337,Pooling_Pool1!$B$14:$B$337),"")</f>
        <v/>
      </c>
      <c r="DT164" s="596"/>
      <c r="DU164" s="93" t="str">
        <f t="shared" si="43"/>
        <v/>
      </c>
      <c r="DV164" s="93" t="str">
        <f t="shared" si="49"/>
        <v/>
      </c>
      <c r="DW164" s="120" t="str">
        <f t="shared" si="50"/>
        <v/>
      </c>
    </row>
    <row r="165" spans="1:127" x14ac:dyDescent="0.2">
      <c r="A165" s="563">
        <v>163</v>
      </c>
      <c r="B165" s="59" t="str">
        <f>IF(C165="","",'Critical Info &amp; Checklist'!$G$11&amp;"_"&amp;TEXT('New Data Sheet'!A165,"000")&amp;IF(ISBLANK('Sample Information'!D173),"","_"&amp;'Sample Information'!D173)&amp;IF(ISBLANK('Sample Information'!E173),"","_"&amp;'Sample Information'!E173)&amp;"_"&amp;C165)</f>
        <v/>
      </c>
      <c r="C165" s="91" t="str">
        <f>IF(ISBLANK('Sample Information'!C173),"",'Sample Information'!C173)</f>
        <v/>
      </c>
      <c r="D165" s="60" t="str">
        <f>IF(ISBLANK('Sample Information'!F173),"",'Sample Information'!F173)</f>
        <v/>
      </c>
      <c r="E165" s="70" t="str">
        <f>IF(ISBLANK('Sample Information'!E173),"",'Sample Information'!E173)</f>
        <v/>
      </c>
      <c r="F165" s="60" t="str">
        <f>IF(ISBLANK('Sample Information'!T173),"Not provided",'Sample Information'!T173)</f>
        <v>Not provided</v>
      </c>
      <c r="V165" s="231" t="str">
        <f t="shared" si="44"/>
        <v/>
      </c>
      <c r="W16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5" s="224"/>
      <c r="AN165" s="79"/>
      <c r="AO165" s="79"/>
      <c r="AP165" s="79"/>
      <c r="BF165" s="231" t="str">
        <f t="shared" si="36"/>
        <v/>
      </c>
      <c r="BJ165" s="232" t="str">
        <f t="shared" si="37"/>
        <v/>
      </c>
      <c r="BK165" s="232" t="str">
        <f t="shared" si="45"/>
        <v/>
      </c>
      <c r="BL165" s="232" t="str">
        <f t="shared" si="46"/>
        <v/>
      </c>
      <c r="BU165" s="236" t="str">
        <f t="shared" si="38"/>
        <v/>
      </c>
      <c r="BV165" s="236" t="str">
        <f t="shared" si="39"/>
        <v/>
      </c>
      <c r="BW165" s="236" t="str">
        <f t="shared" si="40"/>
        <v/>
      </c>
      <c r="BX165" s="535"/>
      <c r="BY165" s="536"/>
      <c r="CP165" s="224"/>
      <c r="CQ165" s="79"/>
      <c r="CR165" s="79"/>
      <c r="CS165" s="225"/>
      <c r="DI165" s="132" t="str">
        <f t="shared" si="47"/>
        <v/>
      </c>
      <c r="DP165" s="73" t="str">
        <f t="shared" si="48"/>
        <v/>
      </c>
      <c r="DQ165" s="61" t="str">
        <f t="shared" si="41"/>
        <v/>
      </c>
      <c r="DR165" s="74" t="str">
        <f t="shared" si="42"/>
        <v/>
      </c>
      <c r="DS165" s="564" t="str">
        <f>IFERROR(LOOKUP(B165,Pooling_Pool1!$C$14:$C$337,Pooling_Pool1!$B$14:$B$337),"")</f>
        <v/>
      </c>
      <c r="DT165" s="596"/>
      <c r="DU165" s="93" t="str">
        <f t="shared" si="43"/>
        <v/>
      </c>
      <c r="DV165" s="93" t="str">
        <f t="shared" si="49"/>
        <v/>
      </c>
      <c r="DW165" s="120" t="str">
        <f t="shared" si="50"/>
        <v/>
      </c>
    </row>
    <row r="166" spans="1:127" x14ac:dyDescent="0.2">
      <c r="A166" s="563">
        <v>164</v>
      </c>
      <c r="B166" s="59" t="str">
        <f>IF(C166="","",'Critical Info &amp; Checklist'!$G$11&amp;"_"&amp;TEXT('New Data Sheet'!A166,"000")&amp;IF(ISBLANK('Sample Information'!D174),"","_"&amp;'Sample Information'!D174)&amp;IF(ISBLANK('Sample Information'!E174),"","_"&amp;'Sample Information'!E174)&amp;"_"&amp;C166)</f>
        <v/>
      </c>
      <c r="C166" s="91" t="str">
        <f>IF(ISBLANK('Sample Information'!C174),"",'Sample Information'!C174)</f>
        <v/>
      </c>
      <c r="D166" s="60" t="str">
        <f>IF(ISBLANK('Sample Information'!F174),"",'Sample Information'!F174)</f>
        <v/>
      </c>
      <c r="E166" s="70" t="str">
        <f>IF(ISBLANK('Sample Information'!E174),"",'Sample Information'!E174)</f>
        <v/>
      </c>
      <c r="F166" s="60" t="str">
        <f>IF(ISBLANK('Sample Information'!T174),"Not provided",'Sample Information'!T174)</f>
        <v>Not provided</v>
      </c>
      <c r="V166" s="231" t="str">
        <f t="shared" si="44"/>
        <v/>
      </c>
      <c r="W16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6" s="224"/>
      <c r="AN166" s="79"/>
      <c r="AO166" s="79"/>
      <c r="AP166" s="79"/>
      <c r="BF166" s="231" t="str">
        <f t="shared" si="36"/>
        <v/>
      </c>
      <c r="BJ166" s="232" t="str">
        <f t="shared" si="37"/>
        <v/>
      </c>
      <c r="BK166" s="232" t="str">
        <f t="shared" si="45"/>
        <v/>
      </c>
      <c r="BL166" s="232" t="str">
        <f t="shared" si="46"/>
        <v/>
      </c>
      <c r="BU166" s="236" t="str">
        <f t="shared" si="38"/>
        <v/>
      </c>
      <c r="BV166" s="236" t="str">
        <f t="shared" si="39"/>
        <v/>
      </c>
      <c r="BW166" s="236" t="str">
        <f t="shared" si="40"/>
        <v/>
      </c>
      <c r="BX166" s="535"/>
      <c r="BY166" s="536"/>
      <c r="CP166" s="224"/>
      <c r="CQ166" s="79"/>
      <c r="CR166" s="79"/>
      <c r="CS166" s="225"/>
      <c r="DI166" s="132" t="str">
        <f t="shared" si="47"/>
        <v/>
      </c>
      <c r="DP166" s="73" t="str">
        <f t="shared" si="48"/>
        <v/>
      </c>
      <c r="DQ166" s="61" t="str">
        <f t="shared" si="41"/>
        <v/>
      </c>
      <c r="DR166" s="74" t="str">
        <f t="shared" si="42"/>
        <v/>
      </c>
      <c r="DS166" s="564" t="str">
        <f>IFERROR(LOOKUP(B166,Pooling_Pool1!$C$14:$C$337,Pooling_Pool1!$B$14:$B$337),"")</f>
        <v/>
      </c>
      <c r="DT166" s="596"/>
      <c r="DU166" s="93" t="str">
        <f t="shared" si="43"/>
        <v/>
      </c>
      <c r="DV166" s="93" t="str">
        <f t="shared" si="49"/>
        <v/>
      </c>
      <c r="DW166" s="120" t="str">
        <f t="shared" si="50"/>
        <v/>
      </c>
    </row>
    <row r="167" spans="1:127" x14ac:dyDescent="0.2">
      <c r="A167" s="563">
        <v>165</v>
      </c>
      <c r="B167" s="59" t="str">
        <f>IF(C167="","",'Critical Info &amp; Checklist'!$G$11&amp;"_"&amp;TEXT('New Data Sheet'!A167,"000")&amp;IF(ISBLANK('Sample Information'!D175),"","_"&amp;'Sample Information'!D175)&amp;IF(ISBLANK('Sample Information'!E175),"","_"&amp;'Sample Information'!E175)&amp;"_"&amp;C167)</f>
        <v/>
      </c>
      <c r="C167" s="91" t="str">
        <f>IF(ISBLANK('Sample Information'!C175),"",'Sample Information'!C175)</f>
        <v/>
      </c>
      <c r="D167" s="60" t="str">
        <f>IF(ISBLANK('Sample Information'!F175),"",'Sample Information'!F175)</f>
        <v/>
      </c>
      <c r="E167" s="70" t="str">
        <f>IF(ISBLANK('Sample Information'!E175),"",'Sample Information'!E175)</f>
        <v/>
      </c>
      <c r="F167" s="60" t="str">
        <f>IF(ISBLANK('Sample Information'!T175),"Not provided",'Sample Information'!T175)</f>
        <v>Not provided</v>
      </c>
      <c r="V167" s="231" t="str">
        <f t="shared" si="44"/>
        <v/>
      </c>
      <c r="W16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7" s="224"/>
      <c r="AN167" s="79"/>
      <c r="AO167" s="79"/>
      <c r="AP167" s="79"/>
      <c r="BF167" s="231" t="str">
        <f t="shared" si="36"/>
        <v/>
      </c>
      <c r="BJ167" s="232" t="str">
        <f t="shared" si="37"/>
        <v/>
      </c>
      <c r="BK167" s="232" t="str">
        <f t="shared" si="45"/>
        <v/>
      </c>
      <c r="BL167" s="232" t="str">
        <f t="shared" si="46"/>
        <v/>
      </c>
      <c r="BU167" s="236" t="str">
        <f t="shared" si="38"/>
        <v/>
      </c>
      <c r="BV167" s="236" t="str">
        <f t="shared" si="39"/>
        <v/>
      </c>
      <c r="BW167" s="236" t="str">
        <f t="shared" si="40"/>
        <v/>
      </c>
      <c r="BX167" s="535"/>
      <c r="BY167" s="536"/>
      <c r="CP167" s="224"/>
      <c r="CQ167" s="79"/>
      <c r="CR167" s="79"/>
      <c r="CS167" s="225"/>
      <c r="DI167" s="132" t="str">
        <f t="shared" si="47"/>
        <v/>
      </c>
      <c r="DP167" s="73" t="str">
        <f t="shared" si="48"/>
        <v/>
      </c>
      <c r="DQ167" s="61" t="str">
        <f t="shared" si="41"/>
        <v/>
      </c>
      <c r="DR167" s="74" t="str">
        <f t="shared" si="42"/>
        <v/>
      </c>
      <c r="DS167" s="564" t="str">
        <f>IFERROR(LOOKUP(B167,Pooling_Pool1!$C$14:$C$337,Pooling_Pool1!$B$14:$B$337),"")</f>
        <v/>
      </c>
      <c r="DT167" s="596"/>
      <c r="DU167" s="93" t="str">
        <f t="shared" si="43"/>
        <v/>
      </c>
      <c r="DV167" s="93" t="str">
        <f t="shared" si="49"/>
        <v/>
      </c>
      <c r="DW167" s="120" t="str">
        <f t="shared" si="50"/>
        <v/>
      </c>
    </row>
    <row r="168" spans="1:127" x14ac:dyDescent="0.2">
      <c r="A168" s="563">
        <v>166</v>
      </c>
      <c r="B168" s="59" t="str">
        <f>IF(C168="","",'Critical Info &amp; Checklist'!$G$11&amp;"_"&amp;TEXT('New Data Sheet'!A168,"000")&amp;IF(ISBLANK('Sample Information'!D176),"","_"&amp;'Sample Information'!D176)&amp;IF(ISBLANK('Sample Information'!E176),"","_"&amp;'Sample Information'!E176)&amp;"_"&amp;C168)</f>
        <v/>
      </c>
      <c r="C168" s="91" t="str">
        <f>IF(ISBLANK('Sample Information'!C176),"",'Sample Information'!C176)</f>
        <v/>
      </c>
      <c r="D168" s="60" t="str">
        <f>IF(ISBLANK('Sample Information'!F176),"",'Sample Information'!F176)</f>
        <v/>
      </c>
      <c r="E168" s="70" t="str">
        <f>IF(ISBLANK('Sample Information'!E176),"",'Sample Information'!E176)</f>
        <v/>
      </c>
      <c r="F168" s="60" t="str">
        <f>IF(ISBLANK('Sample Information'!T176),"Not provided",'Sample Information'!T176)</f>
        <v>Not provided</v>
      </c>
      <c r="V168" s="231" t="str">
        <f t="shared" si="44"/>
        <v/>
      </c>
      <c r="W16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8" s="224"/>
      <c r="AN168" s="79"/>
      <c r="AO168" s="79"/>
      <c r="AP168" s="79"/>
      <c r="BF168" s="231" t="str">
        <f t="shared" si="36"/>
        <v/>
      </c>
      <c r="BJ168" s="232" t="str">
        <f t="shared" si="37"/>
        <v/>
      </c>
      <c r="BK168" s="232" t="str">
        <f t="shared" si="45"/>
        <v/>
      </c>
      <c r="BL168" s="232" t="str">
        <f t="shared" si="46"/>
        <v/>
      </c>
      <c r="BU168" s="236" t="str">
        <f t="shared" si="38"/>
        <v/>
      </c>
      <c r="BV168" s="236" t="str">
        <f t="shared" si="39"/>
        <v/>
      </c>
      <c r="BW168" s="236" t="str">
        <f t="shared" si="40"/>
        <v/>
      </c>
      <c r="BX168" s="535"/>
      <c r="BY168" s="536"/>
      <c r="CP168" s="224"/>
      <c r="CQ168" s="79"/>
      <c r="CR168" s="79"/>
      <c r="CS168" s="225"/>
      <c r="DI168" s="132" t="str">
        <f t="shared" si="47"/>
        <v/>
      </c>
      <c r="DP168" s="73" t="str">
        <f t="shared" si="48"/>
        <v/>
      </c>
      <c r="DQ168" s="61" t="str">
        <f t="shared" si="41"/>
        <v/>
      </c>
      <c r="DR168" s="74" t="str">
        <f t="shared" si="42"/>
        <v/>
      </c>
      <c r="DS168" s="564" t="str">
        <f>IFERROR(LOOKUP(B168,Pooling_Pool1!$C$14:$C$337,Pooling_Pool1!$B$14:$B$337),"")</f>
        <v/>
      </c>
      <c r="DT168" s="596"/>
      <c r="DU168" s="93" t="str">
        <f t="shared" si="43"/>
        <v/>
      </c>
      <c r="DV168" s="93" t="str">
        <f t="shared" si="49"/>
        <v/>
      </c>
      <c r="DW168" s="120" t="str">
        <f t="shared" si="50"/>
        <v/>
      </c>
    </row>
    <row r="169" spans="1:127" x14ac:dyDescent="0.2">
      <c r="A169" s="563">
        <v>167</v>
      </c>
      <c r="B169" s="59" t="str">
        <f>IF(C169="","",'Critical Info &amp; Checklist'!$G$11&amp;"_"&amp;TEXT('New Data Sheet'!A169,"000")&amp;IF(ISBLANK('Sample Information'!D177),"","_"&amp;'Sample Information'!D177)&amp;IF(ISBLANK('Sample Information'!E177),"","_"&amp;'Sample Information'!E177)&amp;"_"&amp;C169)</f>
        <v/>
      </c>
      <c r="C169" s="91" t="str">
        <f>IF(ISBLANK('Sample Information'!C177),"",'Sample Information'!C177)</f>
        <v/>
      </c>
      <c r="D169" s="60" t="str">
        <f>IF(ISBLANK('Sample Information'!F177),"",'Sample Information'!F177)</f>
        <v/>
      </c>
      <c r="E169" s="70" t="str">
        <f>IF(ISBLANK('Sample Information'!E177),"",'Sample Information'!E177)</f>
        <v/>
      </c>
      <c r="F169" s="60" t="str">
        <f>IF(ISBLANK('Sample Information'!T177),"Not provided",'Sample Information'!T177)</f>
        <v>Not provided</v>
      </c>
      <c r="V169" s="231" t="str">
        <f t="shared" si="44"/>
        <v/>
      </c>
      <c r="W16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69" s="224"/>
      <c r="AN169" s="79"/>
      <c r="AO169" s="79"/>
      <c r="AP169" s="79"/>
      <c r="BF169" s="231" t="str">
        <f t="shared" si="36"/>
        <v/>
      </c>
      <c r="BJ169" s="232" t="str">
        <f t="shared" si="37"/>
        <v/>
      </c>
      <c r="BK169" s="232" t="str">
        <f t="shared" si="45"/>
        <v/>
      </c>
      <c r="BL169" s="232" t="str">
        <f t="shared" si="46"/>
        <v/>
      </c>
      <c r="BU169" s="236" t="str">
        <f t="shared" si="38"/>
        <v/>
      </c>
      <c r="BV169" s="236" t="str">
        <f t="shared" si="39"/>
        <v/>
      </c>
      <c r="BW169" s="236" t="str">
        <f t="shared" si="40"/>
        <v/>
      </c>
      <c r="BX169" s="535"/>
      <c r="BY169" s="536"/>
      <c r="CP169" s="224"/>
      <c r="CQ169" s="79"/>
      <c r="CR169" s="79"/>
      <c r="CS169" s="225"/>
      <c r="DI169" s="132" t="str">
        <f t="shared" si="47"/>
        <v/>
      </c>
      <c r="DP169" s="73" t="str">
        <f t="shared" si="48"/>
        <v/>
      </c>
      <c r="DQ169" s="61" t="str">
        <f t="shared" si="41"/>
        <v/>
      </c>
      <c r="DR169" s="74" t="str">
        <f t="shared" si="42"/>
        <v/>
      </c>
      <c r="DS169" s="564" t="str">
        <f>IFERROR(LOOKUP(B169,Pooling_Pool1!$C$14:$C$337,Pooling_Pool1!$B$14:$B$337),"")</f>
        <v/>
      </c>
      <c r="DT169" s="596"/>
      <c r="DU169" s="93" t="str">
        <f t="shared" si="43"/>
        <v/>
      </c>
      <c r="DV169" s="93" t="str">
        <f t="shared" si="49"/>
        <v/>
      </c>
      <c r="DW169" s="120" t="str">
        <f t="shared" si="50"/>
        <v/>
      </c>
    </row>
    <row r="170" spans="1:127" x14ac:dyDescent="0.2">
      <c r="A170" s="563">
        <v>168</v>
      </c>
      <c r="B170" s="59" t="str">
        <f>IF(C170="","",'Critical Info &amp; Checklist'!$G$11&amp;"_"&amp;TEXT('New Data Sheet'!A170,"000")&amp;IF(ISBLANK('Sample Information'!D178),"","_"&amp;'Sample Information'!D178)&amp;IF(ISBLANK('Sample Information'!E178),"","_"&amp;'Sample Information'!E178)&amp;"_"&amp;C170)</f>
        <v/>
      </c>
      <c r="C170" s="91" t="str">
        <f>IF(ISBLANK('Sample Information'!C178),"",'Sample Information'!C178)</f>
        <v/>
      </c>
      <c r="D170" s="60" t="str">
        <f>IF(ISBLANK('Sample Information'!F178),"",'Sample Information'!F178)</f>
        <v/>
      </c>
      <c r="E170" s="70" t="str">
        <f>IF(ISBLANK('Sample Information'!E178),"",'Sample Information'!E178)</f>
        <v/>
      </c>
      <c r="F170" s="60" t="str">
        <f>IF(ISBLANK('Sample Information'!T178),"Not provided",'Sample Information'!T178)</f>
        <v>Not provided</v>
      </c>
      <c r="V170" s="231" t="str">
        <f t="shared" si="44"/>
        <v/>
      </c>
      <c r="W17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0" s="224"/>
      <c r="AN170" s="79"/>
      <c r="AO170" s="79"/>
      <c r="AP170" s="79"/>
      <c r="BF170" s="231" t="str">
        <f t="shared" si="36"/>
        <v/>
      </c>
      <c r="BJ170" s="232" t="str">
        <f t="shared" si="37"/>
        <v/>
      </c>
      <c r="BK170" s="232" t="str">
        <f t="shared" si="45"/>
        <v/>
      </c>
      <c r="BL170" s="232" t="str">
        <f t="shared" si="46"/>
        <v/>
      </c>
      <c r="BU170" s="236" t="str">
        <f t="shared" si="38"/>
        <v/>
      </c>
      <c r="BV170" s="236" t="str">
        <f t="shared" si="39"/>
        <v/>
      </c>
      <c r="BW170" s="236" t="str">
        <f t="shared" si="40"/>
        <v/>
      </c>
      <c r="BX170" s="535"/>
      <c r="BY170" s="536"/>
      <c r="CP170" s="224"/>
      <c r="CQ170" s="79"/>
      <c r="CR170" s="79"/>
      <c r="CS170" s="225"/>
      <c r="DI170" s="132" t="str">
        <f t="shared" si="47"/>
        <v/>
      </c>
      <c r="DP170" s="73" t="str">
        <f t="shared" si="48"/>
        <v/>
      </c>
      <c r="DQ170" s="61" t="str">
        <f t="shared" si="41"/>
        <v/>
      </c>
      <c r="DR170" s="74" t="str">
        <f t="shared" si="42"/>
        <v/>
      </c>
      <c r="DS170" s="564" t="str">
        <f>IFERROR(LOOKUP(B170,Pooling_Pool1!$C$14:$C$337,Pooling_Pool1!$B$14:$B$337),"")</f>
        <v/>
      </c>
      <c r="DT170" s="596"/>
      <c r="DU170" s="93" t="str">
        <f t="shared" si="43"/>
        <v/>
      </c>
      <c r="DV170" s="93" t="str">
        <f t="shared" si="49"/>
        <v/>
      </c>
      <c r="DW170" s="120" t="str">
        <f t="shared" si="50"/>
        <v/>
      </c>
    </row>
    <row r="171" spans="1:127" x14ac:dyDescent="0.2">
      <c r="A171" s="563">
        <v>169</v>
      </c>
      <c r="B171" s="59" t="str">
        <f>IF(C171="","",'Critical Info &amp; Checklist'!$G$11&amp;"_"&amp;TEXT('New Data Sheet'!A171,"000")&amp;IF(ISBLANK('Sample Information'!D179),"","_"&amp;'Sample Information'!D179)&amp;IF(ISBLANK('Sample Information'!E179),"","_"&amp;'Sample Information'!E179)&amp;"_"&amp;C171)</f>
        <v/>
      </c>
      <c r="C171" s="91" t="str">
        <f>IF(ISBLANK('Sample Information'!C179),"",'Sample Information'!C179)</f>
        <v/>
      </c>
      <c r="D171" s="60" t="str">
        <f>IF(ISBLANK('Sample Information'!F179),"",'Sample Information'!F179)</f>
        <v/>
      </c>
      <c r="E171" s="70" t="str">
        <f>IF(ISBLANK('Sample Information'!E179),"",'Sample Information'!E179)</f>
        <v/>
      </c>
      <c r="F171" s="60" t="str">
        <f>IF(ISBLANK('Sample Information'!T179),"Not provided",'Sample Information'!T179)</f>
        <v>Not provided</v>
      </c>
      <c r="V171" s="231" t="str">
        <f t="shared" si="44"/>
        <v/>
      </c>
      <c r="W17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1" s="224"/>
      <c r="AN171" s="79"/>
      <c r="AO171" s="79"/>
      <c r="AP171" s="79"/>
      <c r="BF171" s="231" t="str">
        <f t="shared" si="36"/>
        <v/>
      </c>
      <c r="BJ171" s="232" t="str">
        <f t="shared" si="37"/>
        <v/>
      </c>
      <c r="BK171" s="232" t="str">
        <f t="shared" si="45"/>
        <v/>
      </c>
      <c r="BL171" s="232" t="str">
        <f t="shared" si="46"/>
        <v/>
      </c>
      <c r="BU171" s="236" t="str">
        <f t="shared" si="38"/>
        <v/>
      </c>
      <c r="BV171" s="236" t="str">
        <f t="shared" si="39"/>
        <v/>
      </c>
      <c r="BW171" s="236" t="str">
        <f t="shared" si="40"/>
        <v/>
      </c>
      <c r="BX171" s="535"/>
      <c r="BY171" s="536"/>
      <c r="CP171" s="224"/>
      <c r="CQ171" s="79"/>
      <c r="CR171" s="79"/>
      <c r="CS171" s="225"/>
      <c r="DI171" s="132" t="str">
        <f t="shared" si="47"/>
        <v/>
      </c>
      <c r="DP171" s="73" t="str">
        <f t="shared" si="48"/>
        <v/>
      </c>
      <c r="DQ171" s="61" t="str">
        <f t="shared" si="41"/>
        <v/>
      </c>
      <c r="DR171" s="74" t="str">
        <f t="shared" si="42"/>
        <v/>
      </c>
      <c r="DS171" s="564" t="str">
        <f>IFERROR(LOOKUP(B171,Pooling_Pool1!$C$14:$C$337,Pooling_Pool1!$B$14:$B$337),"")</f>
        <v/>
      </c>
      <c r="DT171" s="596"/>
      <c r="DU171" s="93" t="str">
        <f t="shared" si="43"/>
        <v/>
      </c>
      <c r="DV171" s="93" t="str">
        <f t="shared" si="49"/>
        <v/>
      </c>
      <c r="DW171" s="120" t="str">
        <f t="shared" si="50"/>
        <v/>
      </c>
    </row>
    <row r="172" spans="1:127" x14ac:dyDescent="0.2">
      <c r="A172" s="563">
        <v>170</v>
      </c>
      <c r="B172" s="59" t="str">
        <f>IF(C172="","",'Critical Info &amp; Checklist'!$G$11&amp;"_"&amp;TEXT('New Data Sheet'!A172,"000")&amp;IF(ISBLANK('Sample Information'!D180),"","_"&amp;'Sample Information'!D180)&amp;IF(ISBLANK('Sample Information'!E180),"","_"&amp;'Sample Information'!E180)&amp;"_"&amp;C172)</f>
        <v/>
      </c>
      <c r="C172" s="91" t="str">
        <f>IF(ISBLANK('Sample Information'!C180),"",'Sample Information'!C180)</f>
        <v/>
      </c>
      <c r="D172" s="60" t="str">
        <f>IF(ISBLANK('Sample Information'!F180),"",'Sample Information'!F180)</f>
        <v/>
      </c>
      <c r="E172" s="70" t="str">
        <f>IF(ISBLANK('Sample Information'!E180),"",'Sample Information'!E180)</f>
        <v/>
      </c>
      <c r="F172" s="60" t="str">
        <f>IF(ISBLANK('Sample Information'!T180),"Not provided",'Sample Information'!T180)</f>
        <v>Not provided</v>
      </c>
      <c r="V172" s="231" t="str">
        <f t="shared" si="44"/>
        <v/>
      </c>
      <c r="W17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2" s="224"/>
      <c r="AN172" s="79"/>
      <c r="AO172" s="79"/>
      <c r="AP172" s="79"/>
      <c r="BF172" s="231" t="str">
        <f t="shared" si="36"/>
        <v/>
      </c>
      <c r="BJ172" s="232" t="str">
        <f t="shared" si="37"/>
        <v/>
      </c>
      <c r="BK172" s="232" t="str">
        <f t="shared" si="45"/>
        <v/>
      </c>
      <c r="BL172" s="232" t="str">
        <f t="shared" si="46"/>
        <v/>
      </c>
      <c r="BU172" s="236" t="str">
        <f t="shared" si="38"/>
        <v/>
      </c>
      <c r="BV172" s="236" t="str">
        <f t="shared" si="39"/>
        <v/>
      </c>
      <c r="BW172" s="236" t="str">
        <f t="shared" si="40"/>
        <v/>
      </c>
      <c r="BX172" s="535"/>
      <c r="BY172" s="536"/>
      <c r="CP172" s="224"/>
      <c r="CQ172" s="79"/>
      <c r="CR172" s="79"/>
      <c r="CS172" s="225"/>
      <c r="DI172" s="132" t="str">
        <f t="shared" si="47"/>
        <v/>
      </c>
      <c r="DP172" s="73" t="str">
        <f t="shared" si="48"/>
        <v/>
      </c>
      <c r="DQ172" s="61" t="str">
        <f t="shared" si="41"/>
        <v/>
      </c>
      <c r="DR172" s="74" t="str">
        <f t="shared" si="42"/>
        <v/>
      </c>
      <c r="DS172" s="564" t="str">
        <f>IFERROR(LOOKUP(B172,Pooling_Pool1!$C$14:$C$337,Pooling_Pool1!$B$14:$B$337),"")</f>
        <v/>
      </c>
      <c r="DT172" s="596"/>
      <c r="DU172" s="93" t="str">
        <f t="shared" si="43"/>
        <v/>
      </c>
      <c r="DV172" s="93" t="str">
        <f t="shared" si="49"/>
        <v/>
      </c>
      <c r="DW172" s="120" t="str">
        <f t="shared" si="50"/>
        <v/>
      </c>
    </row>
    <row r="173" spans="1:127" x14ac:dyDescent="0.2">
      <c r="A173" s="563">
        <v>171</v>
      </c>
      <c r="B173" s="59" t="str">
        <f>IF(C173="","",'Critical Info &amp; Checklist'!$G$11&amp;"_"&amp;TEXT('New Data Sheet'!A173,"000")&amp;IF(ISBLANK('Sample Information'!D181),"","_"&amp;'Sample Information'!D181)&amp;IF(ISBLANK('Sample Information'!E181),"","_"&amp;'Sample Information'!E181)&amp;"_"&amp;C173)</f>
        <v/>
      </c>
      <c r="C173" s="91" t="str">
        <f>IF(ISBLANK('Sample Information'!C181),"",'Sample Information'!C181)</f>
        <v/>
      </c>
      <c r="D173" s="60" t="str">
        <f>IF(ISBLANK('Sample Information'!F181),"",'Sample Information'!F181)</f>
        <v/>
      </c>
      <c r="E173" s="70" t="str">
        <f>IF(ISBLANK('Sample Information'!E181),"",'Sample Information'!E181)</f>
        <v/>
      </c>
      <c r="F173" s="60" t="str">
        <f>IF(ISBLANK('Sample Information'!T181),"Not provided",'Sample Information'!T181)</f>
        <v>Not provided</v>
      </c>
      <c r="V173" s="231" t="str">
        <f t="shared" si="44"/>
        <v/>
      </c>
      <c r="W17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3" s="224"/>
      <c r="AN173" s="79"/>
      <c r="AO173" s="79"/>
      <c r="AP173" s="79"/>
      <c r="BF173" s="231" t="str">
        <f t="shared" si="36"/>
        <v/>
      </c>
      <c r="BJ173" s="232" t="str">
        <f t="shared" si="37"/>
        <v/>
      </c>
      <c r="BK173" s="232" t="str">
        <f t="shared" si="45"/>
        <v/>
      </c>
      <c r="BL173" s="232" t="str">
        <f t="shared" si="46"/>
        <v/>
      </c>
      <c r="BU173" s="236" t="str">
        <f t="shared" si="38"/>
        <v/>
      </c>
      <c r="BV173" s="236" t="str">
        <f t="shared" si="39"/>
        <v/>
      </c>
      <c r="BW173" s="236" t="str">
        <f t="shared" si="40"/>
        <v/>
      </c>
      <c r="BX173" s="535"/>
      <c r="BY173" s="536"/>
      <c r="CP173" s="224"/>
      <c r="CQ173" s="79"/>
      <c r="CR173" s="79"/>
      <c r="CS173" s="225"/>
      <c r="DI173" s="132" t="str">
        <f t="shared" si="47"/>
        <v/>
      </c>
      <c r="DP173" s="73" t="str">
        <f t="shared" si="48"/>
        <v/>
      </c>
      <c r="DQ173" s="61" t="str">
        <f t="shared" si="41"/>
        <v/>
      </c>
      <c r="DR173" s="74" t="str">
        <f t="shared" si="42"/>
        <v/>
      </c>
      <c r="DS173" s="564" t="str">
        <f>IFERROR(LOOKUP(B173,Pooling_Pool1!$C$14:$C$337,Pooling_Pool1!$B$14:$B$337),"")</f>
        <v/>
      </c>
      <c r="DT173" s="596"/>
      <c r="DU173" s="93" t="str">
        <f t="shared" si="43"/>
        <v/>
      </c>
      <c r="DV173" s="93" t="str">
        <f t="shared" si="49"/>
        <v/>
      </c>
      <c r="DW173" s="120" t="str">
        <f t="shared" si="50"/>
        <v/>
      </c>
    </row>
    <row r="174" spans="1:127" x14ac:dyDescent="0.2">
      <c r="A174" s="563">
        <v>172</v>
      </c>
      <c r="B174" s="59" t="str">
        <f>IF(C174="","",'Critical Info &amp; Checklist'!$G$11&amp;"_"&amp;TEXT('New Data Sheet'!A174,"000")&amp;IF(ISBLANK('Sample Information'!D182),"","_"&amp;'Sample Information'!D182)&amp;IF(ISBLANK('Sample Information'!E182),"","_"&amp;'Sample Information'!E182)&amp;"_"&amp;C174)</f>
        <v/>
      </c>
      <c r="C174" s="91" t="str">
        <f>IF(ISBLANK('Sample Information'!C182),"",'Sample Information'!C182)</f>
        <v/>
      </c>
      <c r="D174" s="60" t="str">
        <f>IF(ISBLANK('Sample Information'!F182),"",'Sample Information'!F182)</f>
        <v/>
      </c>
      <c r="E174" s="70" t="str">
        <f>IF(ISBLANK('Sample Information'!E182),"",'Sample Information'!E182)</f>
        <v/>
      </c>
      <c r="F174" s="60" t="str">
        <f>IF(ISBLANK('Sample Information'!T182),"Not provided",'Sample Information'!T182)</f>
        <v>Not provided</v>
      </c>
      <c r="V174" s="231" t="str">
        <f t="shared" si="44"/>
        <v/>
      </c>
      <c r="W17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4" s="224"/>
      <c r="AN174" s="79"/>
      <c r="AO174" s="79"/>
      <c r="AP174" s="79"/>
      <c r="BF174" s="231" t="str">
        <f t="shared" si="36"/>
        <v/>
      </c>
      <c r="BJ174" s="232" t="str">
        <f t="shared" si="37"/>
        <v/>
      </c>
      <c r="BK174" s="232" t="str">
        <f t="shared" si="45"/>
        <v/>
      </c>
      <c r="BL174" s="232" t="str">
        <f t="shared" si="46"/>
        <v/>
      </c>
      <c r="BU174" s="236" t="str">
        <f t="shared" si="38"/>
        <v/>
      </c>
      <c r="BV174" s="236" t="str">
        <f t="shared" si="39"/>
        <v/>
      </c>
      <c r="BW174" s="236" t="str">
        <f t="shared" si="40"/>
        <v/>
      </c>
      <c r="BX174" s="535"/>
      <c r="BY174" s="536"/>
      <c r="CP174" s="224"/>
      <c r="CQ174" s="79"/>
      <c r="CR174" s="79"/>
      <c r="CS174" s="225"/>
      <c r="DI174" s="132" t="str">
        <f t="shared" si="47"/>
        <v/>
      </c>
      <c r="DP174" s="73" t="str">
        <f t="shared" si="48"/>
        <v/>
      </c>
      <c r="DQ174" s="61" t="str">
        <f t="shared" si="41"/>
        <v/>
      </c>
      <c r="DR174" s="74" t="str">
        <f t="shared" si="42"/>
        <v/>
      </c>
      <c r="DS174" s="564" t="str">
        <f>IFERROR(LOOKUP(B174,Pooling_Pool1!$C$14:$C$337,Pooling_Pool1!$B$14:$B$337),"")</f>
        <v/>
      </c>
      <c r="DT174" s="596"/>
      <c r="DU174" s="93" t="str">
        <f t="shared" si="43"/>
        <v/>
      </c>
      <c r="DV174" s="93" t="str">
        <f t="shared" si="49"/>
        <v/>
      </c>
      <c r="DW174" s="120" t="str">
        <f t="shared" si="50"/>
        <v/>
      </c>
    </row>
    <row r="175" spans="1:127" x14ac:dyDescent="0.2">
      <c r="A175" s="563">
        <v>173</v>
      </c>
      <c r="B175" s="59" t="str">
        <f>IF(C175="","",'Critical Info &amp; Checklist'!$G$11&amp;"_"&amp;TEXT('New Data Sheet'!A175,"000")&amp;IF(ISBLANK('Sample Information'!D183),"","_"&amp;'Sample Information'!D183)&amp;IF(ISBLANK('Sample Information'!E183),"","_"&amp;'Sample Information'!E183)&amp;"_"&amp;C175)</f>
        <v/>
      </c>
      <c r="C175" s="91" t="str">
        <f>IF(ISBLANK('Sample Information'!C183),"",'Sample Information'!C183)</f>
        <v/>
      </c>
      <c r="D175" s="60" t="str">
        <f>IF(ISBLANK('Sample Information'!F183),"",'Sample Information'!F183)</f>
        <v/>
      </c>
      <c r="E175" s="70" t="str">
        <f>IF(ISBLANK('Sample Information'!E183),"",'Sample Information'!E183)</f>
        <v/>
      </c>
      <c r="F175" s="60" t="str">
        <f>IF(ISBLANK('Sample Information'!T183),"Not provided",'Sample Information'!T183)</f>
        <v>Not provided</v>
      </c>
      <c r="V175" s="231" t="str">
        <f t="shared" si="44"/>
        <v/>
      </c>
      <c r="W17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5" s="224"/>
      <c r="AN175" s="79"/>
      <c r="AO175" s="79"/>
      <c r="AP175" s="79"/>
      <c r="BF175" s="231" t="str">
        <f t="shared" si="36"/>
        <v/>
      </c>
      <c r="BJ175" s="232" t="str">
        <f t="shared" si="37"/>
        <v/>
      </c>
      <c r="BK175" s="232" t="str">
        <f t="shared" si="45"/>
        <v/>
      </c>
      <c r="BL175" s="232" t="str">
        <f t="shared" si="46"/>
        <v/>
      </c>
      <c r="BU175" s="236" t="str">
        <f t="shared" si="38"/>
        <v/>
      </c>
      <c r="BV175" s="236" t="str">
        <f t="shared" si="39"/>
        <v/>
      </c>
      <c r="BW175" s="236" t="str">
        <f t="shared" si="40"/>
        <v/>
      </c>
      <c r="BX175" s="535"/>
      <c r="BY175" s="536"/>
      <c r="CP175" s="224"/>
      <c r="CQ175" s="79"/>
      <c r="CR175" s="79"/>
      <c r="CS175" s="225"/>
      <c r="DI175" s="132" t="str">
        <f t="shared" si="47"/>
        <v/>
      </c>
      <c r="DP175" s="73" t="str">
        <f t="shared" si="48"/>
        <v/>
      </c>
      <c r="DQ175" s="61" t="str">
        <f t="shared" si="41"/>
        <v/>
      </c>
      <c r="DR175" s="74" t="str">
        <f t="shared" si="42"/>
        <v/>
      </c>
      <c r="DS175" s="564" t="str">
        <f>IFERROR(LOOKUP(B175,Pooling_Pool1!$C$14:$C$337,Pooling_Pool1!$B$14:$B$337),"")</f>
        <v/>
      </c>
      <c r="DT175" s="596"/>
      <c r="DU175" s="93" t="str">
        <f t="shared" si="43"/>
        <v/>
      </c>
      <c r="DV175" s="93" t="str">
        <f t="shared" si="49"/>
        <v/>
      </c>
      <c r="DW175" s="120" t="str">
        <f t="shared" si="50"/>
        <v/>
      </c>
    </row>
    <row r="176" spans="1:127" x14ac:dyDescent="0.2">
      <c r="A176" s="563">
        <v>174</v>
      </c>
      <c r="B176" s="59" t="str">
        <f>IF(C176="","",'Critical Info &amp; Checklist'!$G$11&amp;"_"&amp;TEXT('New Data Sheet'!A176,"000")&amp;IF(ISBLANK('Sample Information'!D184),"","_"&amp;'Sample Information'!D184)&amp;IF(ISBLANK('Sample Information'!E184),"","_"&amp;'Sample Information'!E184)&amp;"_"&amp;C176)</f>
        <v/>
      </c>
      <c r="C176" s="91" t="str">
        <f>IF(ISBLANK('Sample Information'!C184),"",'Sample Information'!C184)</f>
        <v/>
      </c>
      <c r="D176" s="60" t="str">
        <f>IF(ISBLANK('Sample Information'!F184),"",'Sample Information'!F184)</f>
        <v/>
      </c>
      <c r="E176" s="70" t="str">
        <f>IF(ISBLANK('Sample Information'!E184),"",'Sample Information'!E184)</f>
        <v/>
      </c>
      <c r="F176" s="60" t="str">
        <f>IF(ISBLANK('Sample Information'!T184),"Not provided",'Sample Information'!T184)</f>
        <v>Not provided</v>
      </c>
      <c r="V176" s="231" t="str">
        <f t="shared" si="44"/>
        <v/>
      </c>
      <c r="W17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6" s="224"/>
      <c r="AN176" s="79"/>
      <c r="AO176" s="79"/>
      <c r="AP176" s="79"/>
      <c r="BF176" s="231" t="str">
        <f t="shared" si="36"/>
        <v/>
      </c>
      <c r="BJ176" s="232" t="str">
        <f t="shared" si="37"/>
        <v/>
      </c>
      <c r="BK176" s="232" t="str">
        <f t="shared" si="45"/>
        <v/>
      </c>
      <c r="BL176" s="232" t="str">
        <f t="shared" si="46"/>
        <v/>
      </c>
      <c r="BU176" s="236" t="str">
        <f t="shared" si="38"/>
        <v/>
      </c>
      <c r="BV176" s="236" t="str">
        <f t="shared" si="39"/>
        <v/>
      </c>
      <c r="BW176" s="236" t="str">
        <f t="shared" si="40"/>
        <v/>
      </c>
      <c r="BX176" s="535"/>
      <c r="BY176" s="536"/>
      <c r="CP176" s="224"/>
      <c r="CQ176" s="79"/>
      <c r="CR176" s="79"/>
      <c r="CS176" s="225"/>
      <c r="DI176" s="132" t="str">
        <f t="shared" si="47"/>
        <v/>
      </c>
      <c r="DP176" s="73" t="str">
        <f t="shared" si="48"/>
        <v/>
      </c>
      <c r="DQ176" s="61" t="str">
        <f t="shared" si="41"/>
        <v/>
      </c>
      <c r="DR176" s="74" t="str">
        <f t="shared" si="42"/>
        <v/>
      </c>
      <c r="DS176" s="564" t="str">
        <f>IFERROR(LOOKUP(B176,Pooling_Pool1!$C$14:$C$337,Pooling_Pool1!$B$14:$B$337),"")</f>
        <v/>
      </c>
      <c r="DT176" s="596"/>
      <c r="DU176" s="93" t="str">
        <f t="shared" si="43"/>
        <v/>
      </c>
      <c r="DV176" s="93" t="str">
        <f t="shared" si="49"/>
        <v/>
      </c>
      <c r="DW176" s="120" t="str">
        <f t="shared" si="50"/>
        <v/>
      </c>
    </row>
    <row r="177" spans="1:127" x14ac:dyDescent="0.2">
      <c r="A177" s="563">
        <v>175</v>
      </c>
      <c r="B177" s="59" t="str">
        <f>IF(C177="","",'Critical Info &amp; Checklist'!$G$11&amp;"_"&amp;TEXT('New Data Sheet'!A177,"000")&amp;IF(ISBLANK('Sample Information'!D185),"","_"&amp;'Sample Information'!D185)&amp;IF(ISBLANK('Sample Information'!E185),"","_"&amp;'Sample Information'!E185)&amp;"_"&amp;C177)</f>
        <v/>
      </c>
      <c r="C177" s="91" t="str">
        <f>IF(ISBLANK('Sample Information'!C185),"",'Sample Information'!C185)</f>
        <v/>
      </c>
      <c r="D177" s="60" t="str">
        <f>IF(ISBLANK('Sample Information'!F185),"",'Sample Information'!F185)</f>
        <v/>
      </c>
      <c r="E177" s="70" t="str">
        <f>IF(ISBLANK('Sample Information'!E185),"",'Sample Information'!E185)</f>
        <v/>
      </c>
      <c r="F177" s="60" t="str">
        <f>IF(ISBLANK('Sample Information'!T185),"Not provided",'Sample Information'!T185)</f>
        <v>Not provided</v>
      </c>
      <c r="V177" s="231" t="str">
        <f t="shared" si="44"/>
        <v/>
      </c>
      <c r="W17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7" s="224"/>
      <c r="AN177" s="79"/>
      <c r="AO177" s="79"/>
      <c r="AP177" s="79"/>
      <c r="BF177" s="231" t="str">
        <f t="shared" si="36"/>
        <v/>
      </c>
      <c r="BJ177" s="232" t="str">
        <f t="shared" si="37"/>
        <v/>
      </c>
      <c r="BK177" s="232" t="str">
        <f t="shared" si="45"/>
        <v/>
      </c>
      <c r="BL177" s="232" t="str">
        <f t="shared" si="46"/>
        <v/>
      </c>
      <c r="BU177" s="236" t="str">
        <f t="shared" si="38"/>
        <v/>
      </c>
      <c r="BV177" s="236" t="str">
        <f t="shared" si="39"/>
        <v/>
      </c>
      <c r="BW177" s="236" t="str">
        <f t="shared" si="40"/>
        <v/>
      </c>
      <c r="BX177" s="535"/>
      <c r="BY177" s="536"/>
      <c r="CP177" s="224"/>
      <c r="CQ177" s="79"/>
      <c r="CR177" s="79"/>
      <c r="CS177" s="225"/>
      <c r="DI177" s="132" t="str">
        <f t="shared" si="47"/>
        <v/>
      </c>
      <c r="DP177" s="73" t="str">
        <f t="shared" si="48"/>
        <v/>
      </c>
      <c r="DQ177" s="61" t="str">
        <f t="shared" si="41"/>
        <v/>
      </c>
      <c r="DR177" s="74" t="str">
        <f t="shared" si="42"/>
        <v/>
      </c>
      <c r="DS177" s="564" t="str">
        <f>IFERROR(LOOKUP(B177,Pooling_Pool1!$C$14:$C$337,Pooling_Pool1!$B$14:$B$337),"")</f>
        <v/>
      </c>
      <c r="DT177" s="596"/>
      <c r="DU177" s="93" t="str">
        <f t="shared" si="43"/>
        <v/>
      </c>
      <c r="DV177" s="93" t="str">
        <f t="shared" si="49"/>
        <v/>
      </c>
      <c r="DW177" s="120" t="str">
        <f t="shared" si="50"/>
        <v/>
      </c>
    </row>
    <row r="178" spans="1:127" x14ac:dyDescent="0.2">
      <c r="A178" s="563">
        <v>176</v>
      </c>
      <c r="B178" s="59" t="str">
        <f>IF(C178="","",'Critical Info &amp; Checklist'!$G$11&amp;"_"&amp;TEXT('New Data Sheet'!A178,"000")&amp;IF(ISBLANK('Sample Information'!D186),"","_"&amp;'Sample Information'!D186)&amp;IF(ISBLANK('Sample Information'!E186),"","_"&amp;'Sample Information'!E186)&amp;"_"&amp;C178)</f>
        <v/>
      </c>
      <c r="C178" s="91" t="str">
        <f>IF(ISBLANK('Sample Information'!C186),"",'Sample Information'!C186)</f>
        <v/>
      </c>
      <c r="D178" s="60" t="str">
        <f>IF(ISBLANK('Sample Information'!F186),"",'Sample Information'!F186)</f>
        <v/>
      </c>
      <c r="E178" s="70" t="str">
        <f>IF(ISBLANK('Sample Information'!E186),"",'Sample Information'!E186)</f>
        <v/>
      </c>
      <c r="F178" s="60" t="str">
        <f>IF(ISBLANK('Sample Information'!T186),"Not provided",'Sample Information'!T186)</f>
        <v>Not provided</v>
      </c>
      <c r="V178" s="231" t="str">
        <f t="shared" si="44"/>
        <v/>
      </c>
      <c r="W17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8" s="224"/>
      <c r="AN178" s="79"/>
      <c r="AO178" s="79"/>
      <c r="AP178" s="79"/>
      <c r="BF178" s="231" t="str">
        <f t="shared" si="36"/>
        <v/>
      </c>
      <c r="BJ178" s="232" t="str">
        <f t="shared" si="37"/>
        <v/>
      </c>
      <c r="BK178" s="232" t="str">
        <f t="shared" si="45"/>
        <v/>
      </c>
      <c r="BL178" s="232" t="str">
        <f t="shared" si="46"/>
        <v/>
      </c>
      <c r="BU178" s="236" t="str">
        <f t="shared" si="38"/>
        <v/>
      </c>
      <c r="BV178" s="236" t="str">
        <f t="shared" si="39"/>
        <v/>
      </c>
      <c r="BW178" s="236" t="str">
        <f t="shared" si="40"/>
        <v/>
      </c>
      <c r="BX178" s="535"/>
      <c r="BY178" s="536"/>
      <c r="CP178" s="224"/>
      <c r="CQ178" s="79"/>
      <c r="CR178" s="79"/>
      <c r="CS178" s="225"/>
      <c r="DI178" s="132" t="str">
        <f t="shared" si="47"/>
        <v/>
      </c>
      <c r="DP178" s="73" t="str">
        <f t="shared" si="48"/>
        <v/>
      </c>
      <c r="DQ178" s="61" t="str">
        <f t="shared" si="41"/>
        <v/>
      </c>
      <c r="DR178" s="74" t="str">
        <f t="shared" si="42"/>
        <v/>
      </c>
      <c r="DS178" s="564" t="str">
        <f>IFERROR(LOOKUP(B178,Pooling_Pool1!$C$14:$C$337,Pooling_Pool1!$B$14:$B$337),"")</f>
        <v/>
      </c>
      <c r="DT178" s="596"/>
      <c r="DU178" s="93" t="str">
        <f t="shared" si="43"/>
        <v/>
      </c>
      <c r="DV178" s="93" t="str">
        <f t="shared" si="49"/>
        <v/>
      </c>
      <c r="DW178" s="120" t="str">
        <f t="shared" si="50"/>
        <v/>
      </c>
    </row>
    <row r="179" spans="1:127" x14ac:dyDescent="0.2">
      <c r="A179" s="563">
        <v>177</v>
      </c>
      <c r="B179" s="59" t="str">
        <f>IF(C179="","",'Critical Info &amp; Checklist'!$G$11&amp;"_"&amp;TEXT('New Data Sheet'!A179,"000")&amp;IF(ISBLANK('Sample Information'!D187),"","_"&amp;'Sample Information'!D187)&amp;IF(ISBLANK('Sample Information'!E187),"","_"&amp;'Sample Information'!E187)&amp;"_"&amp;C179)</f>
        <v/>
      </c>
      <c r="C179" s="91" t="str">
        <f>IF(ISBLANK('Sample Information'!C187),"",'Sample Information'!C187)</f>
        <v/>
      </c>
      <c r="D179" s="60" t="str">
        <f>IF(ISBLANK('Sample Information'!F187),"",'Sample Information'!F187)</f>
        <v/>
      </c>
      <c r="E179" s="70" t="str">
        <f>IF(ISBLANK('Sample Information'!E187),"",'Sample Information'!E187)</f>
        <v/>
      </c>
      <c r="F179" s="60" t="str">
        <f>IF(ISBLANK('Sample Information'!T187),"Not provided",'Sample Information'!T187)</f>
        <v>Not provided</v>
      </c>
      <c r="V179" s="231" t="str">
        <f t="shared" si="44"/>
        <v/>
      </c>
      <c r="W17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79" s="224"/>
      <c r="AN179" s="79"/>
      <c r="AO179" s="79"/>
      <c r="AP179" s="79"/>
      <c r="BF179" s="231" t="str">
        <f t="shared" si="36"/>
        <v/>
      </c>
      <c r="BJ179" s="232" t="str">
        <f t="shared" si="37"/>
        <v/>
      </c>
      <c r="BK179" s="232" t="str">
        <f t="shared" si="45"/>
        <v/>
      </c>
      <c r="BL179" s="232" t="str">
        <f t="shared" si="46"/>
        <v/>
      </c>
      <c r="BU179" s="236" t="str">
        <f t="shared" si="38"/>
        <v/>
      </c>
      <c r="BV179" s="236" t="str">
        <f t="shared" si="39"/>
        <v/>
      </c>
      <c r="BW179" s="236" t="str">
        <f t="shared" si="40"/>
        <v/>
      </c>
      <c r="BX179" s="535"/>
      <c r="BY179" s="536"/>
      <c r="CP179" s="224"/>
      <c r="CQ179" s="79"/>
      <c r="CR179" s="79"/>
      <c r="CS179" s="225"/>
      <c r="DI179" s="132" t="str">
        <f t="shared" si="47"/>
        <v/>
      </c>
      <c r="DP179" s="73" t="str">
        <f t="shared" si="48"/>
        <v/>
      </c>
      <c r="DQ179" s="61" t="str">
        <f t="shared" si="41"/>
        <v/>
      </c>
      <c r="DR179" s="74" t="str">
        <f t="shared" si="42"/>
        <v/>
      </c>
      <c r="DS179" s="564" t="str">
        <f>IFERROR(LOOKUP(B179,Pooling_Pool1!$C$14:$C$337,Pooling_Pool1!$B$14:$B$337),"")</f>
        <v/>
      </c>
      <c r="DT179" s="596"/>
      <c r="DU179" s="93" t="str">
        <f t="shared" si="43"/>
        <v/>
      </c>
      <c r="DV179" s="93" t="str">
        <f t="shared" si="49"/>
        <v/>
      </c>
      <c r="DW179" s="120" t="str">
        <f t="shared" si="50"/>
        <v/>
      </c>
    </row>
    <row r="180" spans="1:127" x14ac:dyDescent="0.2">
      <c r="A180" s="563">
        <v>178</v>
      </c>
      <c r="B180" s="59" t="str">
        <f>IF(C180="","",'Critical Info &amp; Checklist'!$G$11&amp;"_"&amp;TEXT('New Data Sheet'!A180,"000")&amp;IF(ISBLANK('Sample Information'!D188),"","_"&amp;'Sample Information'!D188)&amp;IF(ISBLANK('Sample Information'!E188),"","_"&amp;'Sample Information'!E188)&amp;"_"&amp;C180)</f>
        <v/>
      </c>
      <c r="C180" s="91" t="str">
        <f>IF(ISBLANK('Sample Information'!C188),"",'Sample Information'!C188)</f>
        <v/>
      </c>
      <c r="D180" s="60" t="str">
        <f>IF(ISBLANK('Sample Information'!F188),"",'Sample Information'!F188)</f>
        <v/>
      </c>
      <c r="E180" s="70" t="str">
        <f>IF(ISBLANK('Sample Information'!E188),"",'Sample Information'!E188)</f>
        <v/>
      </c>
      <c r="F180" s="60" t="str">
        <f>IF(ISBLANK('Sample Information'!T188),"Not provided",'Sample Information'!T188)</f>
        <v>Not provided</v>
      </c>
      <c r="V180" s="231" t="str">
        <f t="shared" si="44"/>
        <v/>
      </c>
      <c r="W18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0" s="224"/>
      <c r="AN180" s="79"/>
      <c r="AO180" s="79"/>
      <c r="AP180" s="79"/>
      <c r="BF180" s="231" t="str">
        <f t="shared" si="36"/>
        <v/>
      </c>
      <c r="BJ180" s="232" t="str">
        <f t="shared" si="37"/>
        <v/>
      </c>
      <c r="BK180" s="232" t="str">
        <f t="shared" si="45"/>
        <v/>
      </c>
      <c r="BL180" s="232" t="str">
        <f t="shared" si="46"/>
        <v/>
      </c>
      <c r="BU180" s="236" t="str">
        <f t="shared" si="38"/>
        <v/>
      </c>
      <c r="BV180" s="236" t="str">
        <f t="shared" si="39"/>
        <v/>
      </c>
      <c r="BW180" s="236" t="str">
        <f t="shared" si="40"/>
        <v/>
      </c>
      <c r="BX180" s="535"/>
      <c r="BY180" s="536"/>
      <c r="CP180" s="224"/>
      <c r="CQ180" s="79"/>
      <c r="CR180" s="79"/>
      <c r="CS180" s="225"/>
      <c r="DI180" s="132" t="str">
        <f t="shared" si="47"/>
        <v/>
      </c>
      <c r="DP180" s="73" t="str">
        <f t="shared" si="48"/>
        <v/>
      </c>
      <c r="DQ180" s="61" t="str">
        <f t="shared" si="41"/>
        <v/>
      </c>
      <c r="DR180" s="74" t="str">
        <f t="shared" si="42"/>
        <v/>
      </c>
      <c r="DS180" s="564" t="str">
        <f>IFERROR(LOOKUP(B180,Pooling_Pool1!$C$14:$C$337,Pooling_Pool1!$B$14:$B$337),"")</f>
        <v/>
      </c>
      <c r="DT180" s="596"/>
      <c r="DU180" s="93" t="str">
        <f t="shared" si="43"/>
        <v/>
      </c>
      <c r="DV180" s="93" t="str">
        <f t="shared" si="49"/>
        <v/>
      </c>
      <c r="DW180" s="120" t="str">
        <f t="shared" si="50"/>
        <v/>
      </c>
    </row>
    <row r="181" spans="1:127" x14ac:dyDescent="0.2">
      <c r="A181" s="563">
        <v>179</v>
      </c>
      <c r="B181" s="59" t="str">
        <f>IF(C181="","",'Critical Info &amp; Checklist'!$G$11&amp;"_"&amp;TEXT('New Data Sheet'!A181,"000")&amp;IF(ISBLANK('Sample Information'!D189),"","_"&amp;'Sample Information'!D189)&amp;IF(ISBLANK('Sample Information'!E189),"","_"&amp;'Sample Information'!E189)&amp;"_"&amp;C181)</f>
        <v/>
      </c>
      <c r="C181" s="91" t="str">
        <f>IF(ISBLANK('Sample Information'!C189),"",'Sample Information'!C189)</f>
        <v/>
      </c>
      <c r="D181" s="60" t="str">
        <f>IF(ISBLANK('Sample Information'!F189),"",'Sample Information'!F189)</f>
        <v/>
      </c>
      <c r="E181" s="70" t="str">
        <f>IF(ISBLANK('Sample Information'!E189),"",'Sample Information'!E189)</f>
        <v/>
      </c>
      <c r="F181" s="60" t="str">
        <f>IF(ISBLANK('Sample Information'!T189),"Not provided",'Sample Information'!T189)</f>
        <v>Not provided</v>
      </c>
      <c r="V181" s="231" t="str">
        <f t="shared" si="44"/>
        <v/>
      </c>
      <c r="W18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1" s="224"/>
      <c r="AN181" s="79"/>
      <c r="AO181" s="79"/>
      <c r="AP181" s="79"/>
      <c r="BF181" s="231" t="str">
        <f t="shared" si="36"/>
        <v/>
      </c>
      <c r="BJ181" s="232" t="str">
        <f t="shared" si="37"/>
        <v/>
      </c>
      <c r="BK181" s="232" t="str">
        <f t="shared" si="45"/>
        <v/>
      </c>
      <c r="BL181" s="232" t="str">
        <f t="shared" si="46"/>
        <v/>
      </c>
      <c r="BU181" s="236" t="str">
        <f t="shared" si="38"/>
        <v/>
      </c>
      <c r="BV181" s="236" t="str">
        <f t="shared" si="39"/>
        <v/>
      </c>
      <c r="BW181" s="236" t="str">
        <f t="shared" si="40"/>
        <v/>
      </c>
      <c r="BX181" s="535"/>
      <c r="BY181" s="536"/>
      <c r="CP181" s="224"/>
      <c r="CQ181" s="79"/>
      <c r="CR181" s="79"/>
      <c r="CS181" s="225"/>
      <c r="DI181" s="132" t="str">
        <f t="shared" si="47"/>
        <v/>
      </c>
      <c r="DP181" s="73" t="str">
        <f t="shared" si="48"/>
        <v/>
      </c>
      <c r="DQ181" s="61" t="str">
        <f t="shared" si="41"/>
        <v/>
      </c>
      <c r="DR181" s="74" t="str">
        <f t="shared" si="42"/>
        <v/>
      </c>
      <c r="DS181" s="564" t="str">
        <f>IFERROR(LOOKUP(B181,Pooling_Pool1!$C$14:$C$337,Pooling_Pool1!$B$14:$B$337),"")</f>
        <v/>
      </c>
      <c r="DT181" s="596"/>
      <c r="DU181" s="93" t="str">
        <f t="shared" si="43"/>
        <v/>
      </c>
      <c r="DV181" s="93" t="str">
        <f t="shared" si="49"/>
        <v/>
      </c>
      <c r="DW181" s="120" t="str">
        <f t="shared" si="50"/>
        <v/>
      </c>
    </row>
    <row r="182" spans="1:127" x14ac:dyDescent="0.2">
      <c r="A182" s="563">
        <v>180</v>
      </c>
      <c r="B182" s="59" t="str">
        <f>IF(C182="","",'Critical Info &amp; Checklist'!$G$11&amp;"_"&amp;TEXT('New Data Sheet'!A182,"000")&amp;IF(ISBLANK('Sample Information'!D190),"","_"&amp;'Sample Information'!D190)&amp;IF(ISBLANK('Sample Information'!E190),"","_"&amp;'Sample Information'!E190)&amp;"_"&amp;C182)</f>
        <v/>
      </c>
      <c r="C182" s="91" t="str">
        <f>IF(ISBLANK('Sample Information'!C190),"",'Sample Information'!C190)</f>
        <v/>
      </c>
      <c r="D182" s="60" t="str">
        <f>IF(ISBLANK('Sample Information'!F190),"",'Sample Information'!F190)</f>
        <v/>
      </c>
      <c r="E182" s="70" t="str">
        <f>IF(ISBLANK('Sample Information'!E190),"",'Sample Information'!E190)</f>
        <v/>
      </c>
      <c r="F182" s="60" t="str">
        <f>IF(ISBLANK('Sample Information'!T190),"Not provided",'Sample Information'!T190)</f>
        <v>Not provided</v>
      </c>
      <c r="V182" s="231" t="str">
        <f t="shared" si="44"/>
        <v/>
      </c>
      <c r="W18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2" s="224"/>
      <c r="AN182" s="79"/>
      <c r="AO182" s="79"/>
      <c r="AP182" s="79"/>
      <c r="BF182" s="231" t="str">
        <f t="shared" si="36"/>
        <v/>
      </c>
      <c r="BJ182" s="232" t="str">
        <f t="shared" si="37"/>
        <v/>
      </c>
      <c r="BK182" s="232" t="str">
        <f t="shared" si="45"/>
        <v/>
      </c>
      <c r="BL182" s="232" t="str">
        <f t="shared" si="46"/>
        <v/>
      </c>
      <c r="BU182" s="236" t="str">
        <f t="shared" si="38"/>
        <v/>
      </c>
      <c r="BV182" s="236" t="str">
        <f t="shared" si="39"/>
        <v/>
      </c>
      <c r="BW182" s="236" t="str">
        <f t="shared" si="40"/>
        <v/>
      </c>
      <c r="BX182" s="535"/>
      <c r="BY182" s="536"/>
      <c r="CP182" s="224"/>
      <c r="CQ182" s="79"/>
      <c r="CR182" s="79"/>
      <c r="CS182" s="225"/>
      <c r="DI182" s="132" t="str">
        <f t="shared" si="47"/>
        <v/>
      </c>
      <c r="DP182" s="73" t="str">
        <f t="shared" si="48"/>
        <v/>
      </c>
      <c r="DQ182" s="61" t="str">
        <f t="shared" si="41"/>
        <v/>
      </c>
      <c r="DR182" s="74" t="str">
        <f t="shared" si="42"/>
        <v/>
      </c>
      <c r="DS182" s="564" t="str">
        <f>IFERROR(LOOKUP(B182,Pooling_Pool1!$C$14:$C$337,Pooling_Pool1!$B$14:$B$337),"")</f>
        <v/>
      </c>
      <c r="DT182" s="596"/>
      <c r="DU182" s="93" t="str">
        <f t="shared" si="43"/>
        <v/>
      </c>
      <c r="DV182" s="93" t="str">
        <f t="shared" si="49"/>
        <v/>
      </c>
      <c r="DW182" s="120" t="str">
        <f t="shared" si="50"/>
        <v/>
      </c>
    </row>
    <row r="183" spans="1:127" x14ac:dyDescent="0.2">
      <c r="A183" s="563">
        <v>181</v>
      </c>
      <c r="B183" s="59" t="str">
        <f>IF(C183="","",'Critical Info &amp; Checklist'!$G$11&amp;"_"&amp;TEXT('New Data Sheet'!A183,"000")&amp;IF(ISBLANK('Sample Information'!D191),"","_"&amp;'Sample Information'!D191)&amp;IF(ISBLANK('Sample Information'!E191),"","_"&amp;'Sample Information'!E191)&amp;"_"&amp;C183)</f>
        <v/>
      </c>
      <c r="C183" s="91" t="str">
        <f>IF(ISBLANK('Sample Information'!C191),"",'Sample Information'!C191)</f>
        <v/>
      </c>
      <c r="D183" s="60" t="str">
        <f>IF(ISBLANK('Sample Information'!F191),"",'Sample Information'!F191)</f>
        <v/>
      </c>
      <c r="E183" s="70" t="str">
        <f>IF(ISBLANK('Sample Information'!E191),"",'Sample Information'!E191)</f>
        <v/>
      </c>
      <c r="F183" s="60" t="str">
        <f>IF(ISBLANK('Sample Information'!T191),"Not provided",'Sample Information'!T191)</f>
        <v>Not provided</v>
      </c>
      <c r="V183" s="231" t="str">
        <f t="shared" si="44"/>
        <v/>
      </c>
      <c r="W18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3" s="224"/>
      <c r="AN183" s="79"/>
      <c r="AO183" s="79"/>
      <c r="AP183" s="79"/>
      <c r="BF183" s="231" t="str">
        <f t="shared" si="36"/>
        <v/>
      </c>
      <c r="BJ183" s="232" t="str">
        <f t="shared" si="37"/>
        <v/>
      </c>
      <c r="BK183" s="232" t="str">
        <f t="shared" si="45"/>
        <v/>
      </c>
      <c r="BL183" s="232" t="str">
        <f t="shared" si="46"/>
        <v/>
      </c>
      <c r="BU183" s="236" t="str">
        <f t="shared" si="38"/>
        <v/>
      </c>
      <c r="BV183" s="236" t="str">
        <f t="shared" si="39"/>
        <v/>
      </c>
      <c r="BW183" s="236" t="str">
        <f t="shared" si="40"/>
        <v/>
      </c>
      <c r="BX183" s="535"/>
      <c r="BY183" s="536"/>
      <c r="CP183" s="224"/>
      <c r="CQ183" s="79"/>
      <c r="CR183" s="79"/>
      <c r="CS183" s="225"/>
      <c r="DI183" s="132" t="str">
        <f t="shared" si="47"/>
        <v/>
      </c>
      <c r="DP183" s="73" t="str">
        <f t="shared" si="48"/>
        <v/>
      </c>
      <c r="DQ183" s="61" t="str">
        <f t="shared" si="41"/>
        <v/>
      </c>
      <c r="DR183" s="74" t="str">
        <f t="shared" si="42"/>
        <v/>
      </c>
      <c r="DS183" s="564" t="str">
        <f>IFERROR(LOOKUP(B183,Pooling_Pool1!$C$14:$C$337,Pooling_Pool1!$B$14:$B$337),"")</f>
        <v/>
      </c>
      <c r="DT183" s="596"/>
      <c r="DU183" s="93" t="str">
        <f t="shared" si="43"/>
        <v/>
      </c>
      <c r="DV183" s="93" t="str">
        <f t="shared" si="49"/>
        <v/>
      </c>
      <c r="DW183" s="120" t="str">
        <f t="shared" si="50"/>
        <v/>
      </c>
    </row>
    <row r="184" spans="1:127" x14ac:dyDescent="0.2">
      <c r="A184" s="563">
        <v>182</v>
      </c>
      <c r="B184" s="59" t="str">
        <f>IF(C184="","",'Critical Info &amp; Checklist'!$G$11&amp;"_"&amp;TEXT('New Data Sheet'!A184,"000")&amp;IF(ISBLANK('Sample Information'!D192),"","_"&amp;'Sample Information'!D192)&amp;IF(ISBLANK('Sample Information'!E192),"","_"&amp;'Sample Information'!E192)&amp;"_"&amp;C184)</f>
        <v/>
      </c>
      <c r="C184" s="91" t="str">
        <f>IF(ISBLANK('Sample Information'!C192),"",'Sample Information'!C192)</f>
        <v/>
      </c>
      <c r="D184" s="60" t="str">
        <f>IF(ISBLANK('Sample Information'!F192),"",'Sample Information'!F192)</f>
        <v/>
      </c>
      <c r="E184" s="70" t="str">
        <f>IF(ISBLANK('Sample Information'!E192),"",'Sample Information'!E192)</f>
        <v/>
      </c>
      <c r="F184" s="60" t="str">
        <f>IF(ISBLANK('Sample Information'!T192),"Not provided",'Sample Information'!T192)</f>
        <v>Not provided</v>
      </c>
      <c r="V184" s="231" t="str">
        <f t="shared" si="44"/>
        <v/>
      </c>
      <c r="W18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4" s="224"/>
      <c r="AN184" s="79"/>
      <c r="AO184" s="79"/>
      <c r="AP184" s="79"/>
      <c r="BF184" s="231" t="str">
        <f t="shared" si="36"/>
        <v/>
      </c>
      <c r="BJ184" s="232" t="str">
        <f t="shared" si="37"/>
        <v/>
      </c>
      <c r="BK184" s="232" t="str">
        <f t="shared" si="45"/>
        <v/>
      </c>
      <c r="BL184" s="232" t="str">
        <f t="shared" si="46"/>
        <v/>
      </c>
      <c r="BU184" s="236" t="str">
        <f t="shared" si="38"/>
        <v/>
      </c>
      <c r="BV184" s="236" t="str">
        <f t="shared" si="39"/>
        <v/>
      </c>
      <c r="BW184" s="236" t="str">
        <f t="shared" si="40"/>
        <v/>
      </c>
      <c r="BX184" s="535"/>
      <c r="BY184" s="536"/>
      <c r="CP184" s="224"/>
      <c r="CQ184" s="79"/>
      <c r="CR184" s="79"/>
      <c r="CS184" s="225"/>
      <c r="DI184" s="132" t="str">
        <f t="shared" si="47"/>
        <v/>
      </c>
      <c r="DP184" s="73" t="str">
        <f t="shared" si="48"/>
        <v/>
      </c>
      <c r="DQ184" s="61" t="str">
        <f t="shared" si="41"/>
        <v/>
      </c>
      <c r="DR184" s="74" t="str">
        <f t="shared" si="42"/>
        <v/>
      </c>
      <c r="DS184" s="564" t="str">
        <f>IFERROR(LOOKUP(B184,Pooling_Pool1!$C$14:$C$337,Pooling_Pool1!$B$14:$B$337),"")</f>
        <v/>
      </c>
      <c r="DT184" s="596"/>
      <c r="DU184" s="93" t="str">
        <f t="shared" si="43"/>
        <v/>
      </c>
      <c r="DV184" s="93" t="str">
        <f t="shared" si="49"/>
        <v/>
      </c>
      <c r="DW184" s="120" t="str">
        <f t="shared" si="50"/>
        <v/>
      </c>
    </row>
    <row r="185" spans="1:127" x14ac:dyDescent="0.2">
      <c r="A185" s="563">
        <v>183</v>
      </c>
      <c r="B185" s="59" t="str">
        <f>IF(C185="","",'Critical Info &amp; Checklist'!$G$11&amp;"_"&amp;TEXT('New Data Sheet'!A185,"000")&amp;IF(ISBLANK('Sample Information'!D193),"","_"&amp;'Sample Information'!D193)&amp;IF(ISBLANK('Sample Information'!E193),"","_"&amp;'Sample Information'!E193)&amp;"_"&amp;C185)</f>
        <v/>
      </c>
      <c r="C185" s="91" t="str">
        <f>IF(ISBLANK('Sample Information'!C193),"",'Sample Information'!C193)</f>
        <v/>
      </c>
      <c r="D185" s="60" t="str">
        <f>IF(ISBLANK('Sample Information'!F193),"",'Sample Information'!F193)</f>
        <v/>
      </c>
      <c r="E185" s="70" t="str">
        <f>IF(ISBLANK('Sample Information'!E193),"",'Sample Information'!E193)</f>
        <v/>
      </c>
      <c r="F185" s="60" t="str">
        <f>IF(ISBLANK('Sample Information'!T193),"Not provided",'Sample Information'!T193)</f>
        <v>Not provided</v>
      </c>
      <c r="V185" s="231" t="str">
        <f t="shared" si="44"/>
        <v/>
      </c>
      <c r="W18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5" s="224"/>
      <c r="AN185" s="79"/>
      <c r="AO185" s="79"/>
      <c r="AP185" s="79"/>
      <c r="BF185" s="231" t="str">
        <f t="shared" si="36"/>
        <v/>
      </c>
      <c r="BJ185" s="232" t="str">
        <f t="shared" si="37"/>
        <v/>
      </c>
      <c r="BK185" s="232" t="str">
        <f t="shared" si="45"/>
        <v/>
      </c>
      <c r="BL185" s="232" t="str">
        <f t="shared" si="46"/>
        <v/>
      </c>
      <c r="BU185" s="236" t="str">
        <f t="shared" si="38"/>
        <v/>
      </c>
      <c r="BV185" s="236" t="str">
        <f t="shared" si="39"/>
        <v/>
      </c>
      <c r="BW185" s="236" t="str">
        <f t="shared" si="40"/>
        <v/>
      </c>
      <c r="BX185" s="535"/>
      <c r="BY185" s="536"/>
      <c r="CP185" s="224"/>
      <c r="CQ185" s="79"/>
      <c r="CR185" s="79"/>
      <c r="CS185" s="225"/>
      <c r="DI185" s="132" t="str">
        <f t="shared" si="47"/>
        <v/>
      </c>
      <c r="DP185" s="73" t="str">
        <f t="shared" si="48"/>
        <v/>
      </c>
      <c r="DQ185" s="61" t="str">
        <f t="shared" si="41"/>
        <v/>
      </c>
      <c r="DR185" s="74" t="str">
        <f t="shared" si="42"/>
        <v/>
      </c>
      <c r="DS185" s="564" t="str">
        <f>IFERROR(LOOKUP(B185,Pooling_Pool1!$C$14:$C$337,Pooling_Pool1!$B$14:$B$337),"")</f>
        <v/>
      </c>
      <c r="DT185" s="596"/>
      <c r="DU185" s="93" t="str">
        <f t="shared" si="43"/>
        <v/>
      </c>
      <c r="DV185" s="93" t="str">
        <f t="shared" si="49"/>
        <v/>
      </c>
      <c r="DW185" s="120" t="str">
        <f t="shared" si="50"/>
        <v/>
      </c>
    </row>
    <row r="186" spans="1:127" x14ac:dyDescent="0.2">
      <c r="A186" s="563">
        <v>184</v>
      </c>
      <c r="B186" s="59" t="str">
        <f>IF(C186="","",'Critical Info &amp; Checklist'!$G$11&amp;"_"&amp;TEXT('New Data Sheet'!A186,"000")&amp;IF(ISBLANK('Sample Information'!D194),"","_"&amp;'Sample Information'!D194)&amp;IF(ISBLANK('Sample Information'!E194),"","_"&amp;'Sample Information'!E194)&amp;"_"&amp;C186)</f>
        <v/>
      </c>
      <c r="C186" s="91" t="str">
        <f>IF(ISBLANK('Sample Information'!C194),"",'Sample Information'!C194)</f>
        <v/>
      </c>
      <c r="D186" s="60" t="str">
        <f>IF(ISBLANK('Sample Information'!F194),"",'Sample Information'!F194)</f>
        <v/>
      </c>
      <c r="E186" s="70" t="str">
        <f>IF(ISBLANK('Sample Information'!E194),"",'Sample Information'!E194)</f>
        <v/>
      </c>
      <c r="F186" s="60" t="str">
        <f>IF(ISBLANK('Sample Information'!T194),"Not provided",'Sample Information'!T194)</f>
        <v>Not provided</v>
      </c>
      <c r="V186" s="231" t="str">
        <f t="shared" si="44"/>
        <v/>
      </c>
      <c r="W18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6" s="224"/>
      <c r="AN186" s="79"/>
      <c r="AO186" s="79"/>
      <c r="AP186" s="79"/>
      <c r="BF186" s="231" t="str">
        <f t="shared" si="36"/>
        <v/>
      </c>
      <c r="BJ186" s="232" t="str">
        <f t="shared" si="37"/>
        <v/>
      </c>
      <c r="BK186" s="232" t="str">
        <f t="shared" si="45"/>
        <v/>
      </c>
      <c r="BL186" s="232" t="str">
        <f t="shared" si="46"/>
        <v/>
      </c>
      <c r="BU186" s="236" t="str">
        <f t="shared" si="38"/>
        <v/>
      </c>
      <c r="BV186" s="236" t="str">
        <f t="shared" si="39"/>
        <v/>
      </c>
      <c r="BW186" s="236" t="str">
        <f t="shared" si="40"/>
        <v/>
      </c>
      <c r="BX186" s="535"/>
      <c r="BY186" s="536"/>
      <c r="CP186" s="224"/>
      <c r="CQ186" s="79"/>
      <c r="CR186" s="79"/>
      <c r="CS186" s="225"/>
      <c r="DI186" s="132" t="str">
        <f t="shared" si="47"/>
        <v/>
      </c>
      <c r="DP186" s="73" t="str">
        <f t="shared" si="48"/>
        <v/>
      </c>
      <c r="DQ186" s="61" t="str">
        <f t="shared" si="41"/>
        <v/>
      </c>
      <c r="DR186" s="74" t="str">
        <f t="shared" si="42"/>
        <v/>
      </c>
      <c r="DS186" s="564" t="str">
        <f>IFERROR(LOOKUP(B186,Pooling_Pool1!$C$14:$C$337,Pooling_Pool1!$B$14:$B$337),"")</f>
        <v/>
      </c>
      <c r="DT186" s="596"/>
      <c r="DU186" s="93" t="str">
        <f t="shared" si="43"/>
        <v/>
      </c>
      <c r="DV186" s="93" t="str">
        <f t="shared" si="49"/>
        <v/>
      </c>
      <c r="DW186" s="120" t="str">
        <f t="shared" si="50"/>
        <v/>
      </c>
    </row>
    <row r="187" spans="1:127" x14ac:dyDescent="0.2">
      <c r="A187" s="563">
        <v>185</v>
      </c>
      <c r="B187" s="59" t="str">
        <f>IF(C187="","",'Critical Info &amp; Checklist'!$G$11&amp;"_"&amp;TEXT('New Data Sheet'!A187,"000")&amp;IF(ISBLANK('Sample Information'!D195),"","_"&amp;'Sample Information'!D195)&amp;IF(ISBLANK('Sample Information'!E195),"","_"&amp;'Sample Information'!E195)&amp;"_"&amp;C187)</f>
        <v/>
      </c>
      <c r="C187" s="91" t="str">
        <f>IF(ISBLANK('Sample Information'!C195),"",'Sample Information'!C195)</f>
        <v/>
      </c>
      <c r="D187" s="60" t="str">
        <f>IF(ISBLANK('Sample Information'!F195),"",'Sample Information'!F195)</f>
        <v/>
      </c>
      <c r="E187" s="70" t="str">
        <f>IF(ISBLANK('Sample Information'!E195),"",'Sample Information'!E195)</f>
        <v/>
      </c>
      <c r="F187" s="60" t="str">
        <f>IF(ISBLANK('Sample Information'!T195),"Not provided",'Sample Information'!T195)</f>
        <v>Not provided</v>
      </c>
      <c r="V187" s="231" t="str">
        <f t="shared" si="44"/>
        <v/>
      </c>
      <c r="W18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7" s="224"/>
      <c r="AN187" s="79"/>
      <c r="AO187" s="79"/>
      <c r="AP187" s="79"/>
      <c r="BF187" s="231" t="str">
        <f t="shared" si="36"/>
        <v/>
      </c>
      <c r="BJ187" s="232" t="str">
        <f t="shared" si="37"/>
        <v/>
      </c>
      <c r="BK187" s="232" t="str">
        <f t="shared" si="45"/>
        <v/>
      </c>
      <c r="BL187" s="232" t="str">
        <f t="shared" si="46"/>
        <v/>
      </c>
      <c r="BU187" s="236" t="str">
        <f t="shared" si="38"/>
        <v/>
      </c>
      <c r="BV187" s="236" t="str">
        <f t="shared" si="39"/>
        <v/>
      </c>
      <c r="BW187" s="236" t="str">
        <f t="shared" si="40"/>
        <v/>
      </c>
      <c r="BX187" s="535"/>
      <c r="BY187" s="536"/>
      <c r="CP187" s="224"/>
      <c r="CQ187" s="79"/>
      <c r="CR187" s="79"/>
      <c r="CS187" s="225"/>
      <c r="DI187" s="132" t="str">
        <f t="shared" si="47"/>
        <v/>
      </c>
      <c r="DP187" s="73" t="str">
        <f t="shared" si="48"/>
        <v/>
      </c>
      <c r="DQ187" s="61" t="str">
        <f t="shared" si="41"/>
        <v/>
      </c>
      <c r="DR187" s="74" t="str">
        <f t="shared" si="42"/>
        <v/>
      </c>
      <c r="DS187" s="564" t="str">
        <f>IFERROR(LOOKUP(B187,Pooling_Pool1!$C$14:$C$337,Pooling_Pool1!$B$14:$B$337),"")</f>
        <v/>
      </c>
      <c r="DT187" s="596"/>
      <c r="DU187" s="93" t="str">
        <f t="shared" si="43"/>
        <v/>
      </c>
      <c r="DV187" s="93" t="str">
        <f t="shared" si="49"/>
        <v/>
      </c>
      <c r="DW187" s="120" t="str">
        <f t="shared" si="50"/>
        <v/>
      </c>
    </row>
    <row r="188" spans="1:127" x14ac:dyDescent="0.2">
      <c r="A188" s="563">
        <v>186</v>
      </c>
      <c r="B188" s="59" t="str">
        <f>IF(C188="","",'Critical Info &amp; Checklist'!$G$11&amp;"_"&amp;TEXT('New Data Sheet'!A188,"000")&amp;IF(ISBLANK('Sample Information'!D196),"","_"&amp;'Sample Information'!D196)&amp;IF(ISBLANK('Sample Information'!E196),"","_"&amp;'Sample Information'!E196)&amp;"_"&amp;C188)</f>
        <v/>
      </c>
      <c r="C188" s="91" t="str">
        <f>IF(ISBLANK('Sample Information'!C196),"",'Sample Information'!C196)</f>
        <v/>
      </c>
      <c r="D188" s="60" t="str">
        <f>IF(ISBLANK('Sample Information'!F196),"",'Sample Information'!F196)</f>
        <v/>
      </c>
      <c r="E188" s="70" t="str">
        <f>IF(ISBLANK('Sample Information'!E196),"",'Sample Information'!E196)</f>
        <v/>
      </c>
      <c r="F188" s="60" t="str">
        <f>IF(ISBLANK('Sample Information'!T196),"Not provided",'Sample Information'!T196)</f>
        <v>Not provided</v>
      </c>
      <c r="V188" s="231" t="str">
        <f t="shared" si="44"/>
        <v/>
      </c>
      <c r="W18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8" s="224"/>
      <c r="AN188" s="79"/>
      <c r="AO188" s="79"/>
      <c r="AP188" s="79"/>
      <c r="BF188" s="231" t="str">
        <f t="shared" si="36"/>
        <v/>
      </c>
      <c r="BJ188" s="232" t="str">
        <f t="shared" si="37"/>
        <v/>
      </c>
      <c r="BK188" s="232" t="str">
        <f t="shared" si="45"/>
        <v/>
      </c>
      <c r="BL188" s="232" t="str">
        <f t="shared" si="46"/>
        <v/>
      </c>
      <c r="BU188" s="236" t="str">
        <f t="shared" si="38"/>
        <v/>
      </c>
      <c r="BV188" s="236" t="str">
        <f t="shared" si="39"/>
        <v/>
      </c>
      <c r="BW188" s="236" t="str">
        <f t="shared" si="40"/>
        <v/>
      </c>
      <c r="BX188" s="535"/>
      <c r="BY188" s="536"/>
      <c r="CP188" s="224"/>
      <c r="CQ188" s="79"/>
      <c r="CR188" s="79"/>
      <c r="CS188" s="225"/>
      <c r="DI188" s="132" t="str">
        <f t="shared" si="47"/>
        <v/>
      </c>
      <c r="DP188" s="73" t="str">
        <f t="shared" si="48"/>
        <v/>
      </c>
      <c r="DQ188" s="61" t="str">
        <f t="shared" si="41"/>
        <v/>
      </c>
      <c r="DR188" s="74" t="str">
        <f t="shared" si="42"/>
        <v/>
      </c>
      <c r="DS188" s="564" t="str">
        <f>IFERROR(LOOKUP(B188,Pooling_Pool1!$C$14:$C$337,Pooling_Pool1!$B$14:$B$337),"")</f>
        <v/>
      </c>
      <c r="DT188" s="596"/>
      <c r="DU188" s="93" t="str">
        <f t="shared" si="43"/>
        <v/>
      </c>
      <c r="DV188" s="93" t="str">
        <f t="shared" si="49"/>
        <v/>
      </c>
      <c r="DW188" s="120" t="str">
        <f t="shared" si="50"/>
        <v/>
      </c>
    </row>
    <row r="189" spans="1:127" x14ac:dyDescent="0.2">
      <c r="A189" s="563">
        <v>187</v>
      </c>
      <c r="B189" s="59" t="str">
        <f>IF(C189="","",'Critical Info &amp; Checklist'!$G$11&amp;"_"&amp;TEXT('New Data Sheet'!A189,"000")&amp;IF(ISBLANK('Sample Information'!D197),"","_"&amp;'Sample Information'!D197)&amp;IF(ISBLANK('Sample Information'!E197),"","_"&amp;'Sample Information'!E197)&amp;"_"&amp;C189)</f>
        <v/>
      </c>
      <c r="C189" s="91" t="str">
        <f>IF(ISBLANK('Sample Information'!C197),"",'Sample Information'!C197)</f>
        <v/>
      </c>
      <c r="D189" s="60" t="str">
        <f>IF(ISBLANK('Sample Information'!F197),"",'Sample Information'!F197)</f>
        <v/>
      </c>
      <c r="E189" s="70" t="str">
        <f>IF(ISBLANK('Sample Information'!E197),"",'Sample Information'!E197)</f>
        <v/>
      </c>
      <c r="F189" s="60" t="str">
        <f>IF(ISBLANK('Sample Information'!T197),"Not provided",'Sample Information'!T197)</f>
        <v>Not provided</v>
      </c>
      <c r="V189" s="231" t="str">
        <f t="shared" si="44"/>
        <v/>
      </c>
      <c r="W18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89" s="224"/>
      <c r="AN189" s="79"/>
      <c r="AO189" s="79"/>
      <c r="AP189" s="79"/>
      <c r="BF189" s="231" t="str">
        <f t="shared" si="36"/>
        <v/>
      </c>
      <c r="BJ189" s="232" t="str">
        <f t="shared" si="37"/>
        <v/>
      </c>
      <c r="BK189" s="232" t="str">
        <f t="shared" si="45"/>
        <v/>
      </c>
      <c r="BL189" s="232" t="str">
        <f t="shared" si="46"/>
        <v/>
      </c>
      <c r="BU189" s="236" t="str">
        <f t="shared" si="38"/>
        <v/>
      </c>
      <c r="BV189" s="236" t="str">
        <f t="shared" si="39"/>
        <v/>
      </c>
      <c r="BW189" s="236" t="str">
        <f t="shared" si="40"/>
        <v/>
      </c>
      <c r="BX189" s="535"/>
      <c r="BY189" s="536"/>
      <c r="CP189" s="224"/>
      <c r="CQ189" s="79"/>
      <c r="CR189" s="79"/>
      <c r="CS189" s="225"/>
      <c r="DI189" s="132" t="str">
        <f t="shared" si="47"/>
        <v/>
      </c>
      <c r="DP189" s="73" t="str">
        <f t="shared" si="48"/>
        <v/>
      </c>
      <c r="DQ189" s="61" t="str">
        <f t="shared" si="41"/>
        <v/>
      </c>
      <c r="DR189" s="74" t="str">
        <f t="shared" si="42"/>
        <v/>
      </c>
      <c r="DS189" s="564" t="str">
        <f>IFERROR(LOOKUP(B189,Pooling_Pool1!$C$14:$C$337,Pooling_Pool1!$B$14:$B$337),"")</f>
        <v/>
      </c>
      <c r="DT189" s="596"/>
      <c r="DU189" s="93" t="str">
        <f t="shared" si="43"/>
        <v/>
      </c>
      <c r="DV189" s="93" t="str">
        <f t="shared" si="49"/>
        <v/>
      </c>
      <c r="DW189" s="120" t="str">
        <f t="shared" si="50"/>
        <v/>
      </c>
    </row>
    <row r="190" spans="1:127" x14ac:dyDescent="0.2">
      <c r="A190" s="563">
        <v>188</v>
      </c>
      <c r="B190" s="59" t="str">
        <f>IF(C190="","",'Critical Info &amp; Checklist'!$G$11&amp;"_"&amp;TEXT('New Data Sheet'!A190,"000")&amp;IF(ISBLANK('Sample Information'!D198),"","_"&amp;'Sample Information'!D198)&amp;IF(ISBLANK('Sample Information'!E198),"","_"&amp;'Sample Information'!E198)&amp;"_"&amp;C190)</f>
        <v/>
      </c>
      <c r="C190" s="91" t="str">
        <f>IF(ISBLANK('Sample Information'!C198),"",'Sample Information'!C198)</f>
        <v/>
      </c>
      <c r="D190" s="60" t="str">
        <f>IF(ISBLANK('Sample Information'!F198),"",'Sample Information'!F198)</f>
        <v/>
      </c>
      <c r="E190" s="70" t="str">
        <f>IF(ISBLANK('Sample Information'!E198),"",'Sample Information'!E198)</f>
        <v/>
      </c>
      <c r="F190" s="60" t="str">
        <f>IF(ISBLANK('Sample Information'!T198),"Not provided",'Sample Information'!T198)</f>
        <v>Not provided</v>
      </c>
      <c r="V190" s="231" t="str">
        <f t="shared" si="44"/>
        <v/>
      </c>
      <c r="W19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0" s="224"/>
      <c r="AN190" s="79"/>
      <c r="AO190" s="79"/>
      <c r="AP190" s="79"/>
      <c r="BF190" s="231" t="str">
        <f t="shared" si="36"/>
        <v/>
      </c>
      <c r="BJ190" s="232" t="str">
        <f t="shared" si="37"/>
        <v/>
      </c>
      <c r="BK190" s="232" t="str">
        <f t="shared" si="45"/>
        <v/>
      </c>
      <c r="BL190" s="232" t="str">
        <f t="shared" si="46"/>
        <v/>
      </c>
      <c r="BU190" s="236" t="str">
        <f t="shared" si="38"/>
        <v/>
      </c>
      <c r="BV190" s="236" t="str">
        <f t="shared" si="39"/>
        <v/>
      </c>
      <c r="BW190" s="236" t="str">
        <f t="shared" si="40"/>
        <v/>
      </c>
      <c r="BX190" s="535"/>
      <c r="BY190" s="536"/>
      <c r="CP190" s="224"/>
      <c r="CQ190" s="79"/>
      <c r="CR190" s="79"/>
      <c r="CS190" s="225"/>
      <c r="DI190" s="132" t="str">
        <f t="shared" si="47"/>
        <v/>
      </c>
      <c r="DP190" s="73" t="str">
        <f t="shared" si="48"/>
        <v/>
      </c>
      <c r="DQ190" s="61" t="str">
        <f t="shared" si="41"/>
        <v/>
      </c>
      <c r="DR190" s="74" t="str">
        <f t="shared" si="42"/>
        <v/>
      </c>
      <c r="DS190" s="564" t="str">
        <f>IFERROR(LOOKUP(B190,Pooling_Pool1!$C$14:$C$337,Pooling_Pool1!$B$14:$B$337),"")</f>
        <v/>
      </c>
      <c r="DT190" s="596"/>
      <c r="DU190" s="93" t="str">
        <f t="shared" si="43"/>
        <v/>
      </c>
      <c r="DV190" s="93" t="str">
        <f t="shared" si="49"/>
        <v/>
      </c>
      <c r="DW190" s="120" t="str">
        <f t="shared" si="50"/>
        <v/>
      </c>
    </row>
    <row r="191" spans="1:127" x14ac:dyDescent="0.2">
      <c r="A191" s="563">
        <v>189</v>
      </c>
      <c r="B191" s="59" t="str">
        <f>IF(C191="","",'Critical Info &amp; Checklist'!$G$11&amp;"_"&amp;TEXT('New Data Sheet'!A191,"000")&amp;IF(ISBLANK('Sample Information'!D199),"","_"&amp;'Sample Information'!D199)&amp;IF(ISBLANK('Sample Information'!E199),"","_"&amp;'Sample Information'!E199)&amp;"_"&amp;C191)</f>
        <v/>
      </c>
      <c r="C191" s="91" t="str">
        <f>IF(ISBLANK('Sample Information'!C199),"",'Sample Information'!C199)</f>
        <v/>
      </c>
      <c r="D191" s="60" t="str">
        <f>IF(ISBLANK('Sample Information'!F199),"",'Sample Information'!F199)</f>
        <v/>
      </c>
      <c r="E191" s="70" t="str">
        <f>IF(ISBLANK('Sample Information'!E199),"",'Sample Information'!E199)</f>
        <v/>
      </c>
      <c r="F191" s="60" t="str">
        <f>IF(ISBLANK('Sample Information'!T199),"Not provided",'Sample Information'!T199)</f>
        <v>Not provided</v>
      </c>
      <c r="V191" s="231" t="str">
        <f t="shared" si="44"/>
        <v/>
      </c>
      <c r="W19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1" s="224"/>
      <c r="AN191" s="79"/>
      <c r="AO191" s="79"/>
      <c r="AP191" s="79"/>
      <c r="BF191" s="231" t="str">
        <f t="shared" si="36"/>
        <v/>
      </c>
      <c r="BJ191" s="232" t="str">
        <f t="shared" si="37"/>
        <v/>
      </c>
      <c r="BK191" s="232" t="str">
        <f t="shared" si="45"/>
        <v/>
      </c>
      <c r="BL191" s="232" t="str">
        <f t="shared" si="46"/>
        <v/>
      </c>
      <c r="BU191" s="236" t="str">
        <f t="shared" si="38"/>
        <v/>
      </c>
      <c r="BV191" s="236" t="str">
        <f t="shared" si="39"/>
        <v/>
      </c>
      <c r="BW191" s="236" t="str">
        <f t="shared" si="40"/>
        <v/>
      </c>
      <c r="BX191" s="535"/>
      <c r="BY191" s="536"/>
      <c r="CP191" s="224"/>
      <c r="CQ191" s="79"/>
      <c r="CR191" s="79"/>
      <c r="CS191" s="225"/>
      <c r="DI191" s="132" t="str">
        <f t="shared" si="47"/>
        <v/>
      </c>
      <c r="DP191" s="73" t="str">
        <f t="shared" si="48"/>
        <v/>
      </c>
      <c r="DQ191" s="61" t="str">
        <f t="shared" si="41"/>
        <v/>
      </c>
      <c r="DR191" s="74" t="str">
        <f t="shared" si="42"/>
        <v/>
      </c>
      <c r="DS191" s="564" t="str">
        <f>IFERROR(LOOKUP(B191,Pooling_Pool1!$C$14:$C$337,Pooling_Pool1!$B$14:$B$337),"")</f>
        <v/>
      </c>
      <c r="DT191" s="596"/>
      <c r="DU191" s="93" t="str">
        <f t="shared" si="43"/>
        <v/>
      </c>
      <c r="DV191" s="93" t="str">
        <f t="shared" si="49"/>
        <v/>
      </c>
      <c r="DW191" s="120" t="str">
        <f t="shared" si="50"/>
        <v/>
      </c>
    </row>
    <row r="192" spans="1:127" x14ac:dyDescent="0.2">
      <c r="A192" s="563">
        <v>190</v>
      </c>
      <c r="B192" s="59" t="str">
        <f>IF(C192="","",'Critical Info &amp; Checklist'!$G$11&amp;"_"&amp;TEXT('New Data Sheet'!A192,"000")&amp;IF(ISBLANK('Sample Information'!D200),"","_"&amp;'Sample Information'!D200)&amp;IF(ISBLANK('Sample Information'!E200),"","_"&amp;'Sample Information'!E200)&amp;"_"&amp;C192)</f>
        <v/>
      </c>
      <c r="C192" s="91" t="str">
        <f>IF(ISBLANK('Sample Information'!C200),"",'Sample Information'!C200)</f>
        <v/>
      </c>
      <c r="D192" s="60" t="str">
        <f>IF(ISBLANK('Sample Information'!F200),"",'Sample Information'!F200)</f>
        <v/>
      </c>
      <c r="E192" s="70" t="str">
        <f>IF(ISBLANK('Sample Information'!E200),"",'Sample Information'!E200)</f>
        <v/>
      </c>
      <c r="F192" s="60" t="str">
        <f>IF(ISBLANK('Sample Information'!T200),"Not provided",'Sample Information'!T200)</f>
        <v>Not provided</v>
      </c>
      <c r="V192" s="231" t="str">
        <f t="shared" si="44"/>
        <v/>
      </c>
      <c r="W19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2" s="224"/>
      <c r="AN192" s="79"/>
      <c r="AO192" s="79"/>
      <c r="AP192" s="79"/>
      <c r="BF192" s="231" t="str">
        <f t="shared" si="36"/>
        <v/>
      </c>
      <c r="BJ192" s="232" t="str">
        <f t="shared" si="37"/>
        <v/>
      </c>
      <c r="BK192" s="232" t="str">
        <f t="shared" si="45"/>
        <v/>
      </c>
      <c r="BL192" s="232" t="str">
        <f t="shared" si="46"/>
        <v/>
      </c>
      <c r="BU192" s="236" t="str">
        <f t="shared" si="38"/>
        <v/>
      </c>
      <c r="BV192" s="236" t="str">
        <f t="shared" si="39"/>
        <v/>
      </c>
      <c r="BW192" s="236" t="str">
        <f t="shared" si="40"/>
        <v/>
      </c>
      <c r="BX192" s="535"/>
      <c r="BY192" s="536"/>
      <c r="CP192" s="224"/>
      <c r="CQ192" s="79"/>
      <c r="CR192" s="79"/>
      <c r="CS192" s="225"/>
      <c r="DI192" s="132" t="str">
        <f t="shared" si="47"/>
        <v/>
      </c>
      <c r="DP192" s="73" t="str">
        <f t="shared" si="48"/>
        <v/>
      </c>
      <c r="DQ192" s="61" t="str">
        <f t="shared" si="41"/>
        <v/>
      </c>
      <c r="DR192" s="74" t="str">
        <f t="shared" si="42"/>
        <v/>
      </c>
      <c r="DS192" s="564" t="str">
        <f>IFERROR(LOOKUP(B192,Pooling_Pool1!$C$14:$C$337,Pooling_Pool1!$B$14:$B$337),"")</f>
        <v/>
      </c>
      <c r="DT192" s="596"/>
      <c r="DU192" s="93" t="str">
        <f t="shared" si="43"/>
        <v/>
      </c>
      <c r="DV192" s="93" t="str">
        <f t="shared" si="49"/>
        <v/>
      </c>
      <c r="DW192" s="120" t="str">
        <f t="shared" si="50"/>
        <v/>
      </c>
    </row>
    <row r="193" spans="1:127" x14ac:dyDescent="0.2">
      <c r="A193" s="563">
        <v>191</v>
      </c>
      <c r="B193" s="59" t="str">
        <f>IF(C193="","",'Critical Info &amp; Checklist'!$G$11&amp;"_"&amp;TEXT('New Data Sheet'!A193,"000")&amp;IF(ISBLANK('Sample Information'!D201),"","_"&amp;'Sample Information'!D201)&amp;IF(ISBLANK('Sample Information'!E201),"","_"&amp;'Sample Information'!E201)&amp;"_"&amp;C193)</f>
        <v/>
      </c>
      <c r="C193" s="91" t="str">
        <f>IF(ISBLANK('Sample Information'!C201),"",'Sample Information'!C201)</f>
        <v/>
      </c>
      <c r="D193" s="60" t="str">
        <f>IF(ISBLANK('Sample Information'!F201),"",'Sample Information'!F201)</f>
        <v/>
      </c>
      <c r="E193" s="70" t="str">
        <f>IF(ISBLANK('Sample Information'!E201),"",'Sample Information'!E201)</f>
        <v/>
      </c>
      <c r="F193" s="60" t="str">
        <f>IF(ISBLANK('Sample Information'!T201),"Not provided",'Sample Information'!T201)</f>
        <v>Not provided</v>
      </c>
      <c r="V193" s="231" t="str">
        <f t="shared" si="44"/>
        <v/>
      </c>
      <c r="W19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3" s="224"/>
      <c r="AN193" s="79"/>
      <c r="AO193" s="79"/>
      <c r="AP193" s="79"/>
      <c r="BF193" s="231" t="str">
        <f t="shared" si="36"/>
        <v/>
      </c>
      <c r="BJ193" s="232" t="str">
        <f t="shared" si="37"/>
        <v/>
      </c>
      <c r="BK193" s="232" t="str">
        <f t="shared" si="45"/>
        <v/>
      </c>
      <c r="BL193" s="232" t="str">
        <f t="shared" si="46"/>
        <v/>
      </c>
      <c r="BU193" s="236" t="str">
        <f t="shared" si="38"/>
        <v/>
      </c>
      <c r="BV193" s="236" t="str">
        <f t="shared" si="39"/>
        <v/>
      </c>
      <c r="BW193" s="236" t="str">
        <f t="shared" si="40"/>
        <v/>
      </c>
      <c r="BX193" s="535"/>
      <c r="BY193" s="536"/>
      <c r="CP193" s="224"/>
      <c r="CQ193" s="79"/>
      <c r="CR193" s="79"/>
      <c r="CS193" s="225"/>
      <c r="DI193" s="132" t="str">
        <f t="shared" si="47"/>
        <v/>
      </c>
      <c r="DP193" s="73" t="str">
        <f t="shared" si="48"/>
        <v/>
      </c>
      <c r="DQ193" s="61" t="str">
        <f t="shared" si="41"/>
        <v/>
      </c>
      <c r="DR193" s="74" t="str">
        <f t="shared" si="42"/>
        <v/>
      </c>
      <c r="DS193" s="564" t="str">
        <f>IFERROR(LOOKUP(B193,Pooling_Pool1!$C$14:$C$337,Pooling_Pool1!$B$14:$B$337),"")</f>
        <v/>
      </c>
      <c r="DT193" s="596"/>
      <c r="DU193" s="93" t="str">
        <f t="shared" si="43"/>
        <v/>
      </c>
      <c r="DV193" s="93" t="str">
        <f t="shared" si="49"/>
        <v/>
      </c>
      <c r="DW193" s="120" t="str">
        <f t="shared" si="50"/>
        <v/>
      </c>
    </row>
    <row r="194" spans="1:127" x14ac:dyDescent="0.2">
      <c r="A194" s="563">
        <v>192</v>
      </c>
      <c r="B194" s="59" t="str">
        <f>IF(C194="","",'Critical Info &amp; Checklist'!$G$11&amp;"_"&amp;TEXT('New Data Sheet'!A194,"000")&amp;IF(ISBLANK('Sample Information'!D202),"","_"&amp;'Sample Information'!D202)&amp;IF(ISBLANK('Sample Information'!E202),"","_"&amp;'Sample Information'!E202)&amp;"_"&amp;C194)</f>
        <v/>
      </c>
      <c r="C194" s="91" t="str">
        <f>IF(ISBLANK('Sample Information'!C202),"",'Sample Information'!C202)</f>
        <v/>
      </c>
      <c r="D194" s="60" t="str">
        <f>IF(ISBLANK('Sample Information'!F202),"",'Sample Information'!F202)</f>
        <v/>
      </c>
      <c r="E194" s="70" t="str">
        <f>IF(ISBLANK('Sample Information'!E202),"",'Sample Information'!E202)</f>
        <v/>
      </c>
      <c r="F194" s="60" t="str">
        <f>IF(ISBLANK('Sample Information'!T202),"Not provided",'Sample Information'!T202)</f>
        <v>Not provided</v>
      </c>
      <c r="V194" s="231" t="str">
        <f t="shared" si="44"/>
        <v/>
      </c>
      <c r="W19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4" s="224"/>
      <c r="AN194" s="79"/>
      <c r="AO194" s="79"/>
      <c r="AP194" s="79"/>
      <c r="BF194" s="231" t="str">
        <f t="shared" si="36"/>
        <v/>
      </c>
      <c r="BJ194" s="232" t="str">
        <f t="shared" si="37"/>
        <v/>
      </c>
      <c r="BK194" s="232" t="str">
        <f t="shared" si="45"/>
        <v/>
      </c>
      <c r="BL194" s="232" t="str">
        <f t="shared" si="46"/>
        <v/>
      </c>
      <c r="BU194" s="236" t="str">
        <f t="shared" si="38"/>
        <v/>
      </c>
      <c r="BV194" s="236" t="str">
        <f t="shared" si="39"/>
        <v/>
      </c>
      <c r="BW194" s="236" t="str">
        <f t="shared" si="40"/>
        <v/>
      </c>
      <c r="BX194" s="535"/>
      <c r="BY194" s="536"/>
      <c r="CP194" s="224"/>
      <c r="CQ194" s="79"/>
      <c r="CR194" s="79"/>
      <c r="CS194" s="225"/>
      <c r="DI194" s="132" t="str">
        <f t="shared" si="47"/>
        <v/>
      </c>
      <c r="DP194" s="73" t="str">
        <f t="shared" si="48"/>
        <v/>
      </c>
      <c r="DQ194" s="61" t="str">
        <f t="shared" si="41"/>
        <v/>
      </c>
      <c r="DR194" s="74" t="str">
        <f t="shared" si="42"/>
        <v/>
      </c>
      <c r="DS194" s="564" t="str">
        <f>IFERROR(LOOKUP(B194,Pooling_Pool1!$C$14:$C$337,Pooling_Pool1!$B$14:$B$337),"")</f>
        <v/>
      </c>
      <c r="DT194" s="596"/>
      <c r="DU194" s="93" t="str">
        <f t="shared" si="43"/>
        <v/>
      </c>
      <c r="DV194" s="93" t="str">
        <f t="shared" si="49"/>
        <v/>
      </c>
      <c r="DW194" s="120" t="str">
        <f t="shared" si="50"/>
        <v/>
      </c>
    </row>
    <row r="195" spans="1:127" x14ac:dyDescent="0.2">
      <c r="A195" s="563">
        <v>193</v>
      </c>
      <c r="B195" s="59" t="str">
        <f>IF(C195="","",'Critical Info &amp; Checklist'!$G$11&amp;"_"&amp;TEXT('New Data Sheet'!A195,"000")&amp;IF(ISBLANK('Sample Information'!D203),"","_"&amp;'Sample Information'!D203)&amp;IF(ISBLANK('Sample Information'!E203),"","_"&amp;'Sample Information'!E203)&amp;"_"&amp;C195)</f>
        <v/>
      </c>
      <c r="C195" s="91" t="str">
        <f>IF(ISBLANK('Sample Information'!C203),"",'Sample Information'!C203)</f>
        <v/>
      </c>
      <c r="D195" s="60" t="str">
        <f>IF(ISBLANK('Sample Information'!F203),"",'Sample Information'!F203)</f>
        <v/>
      </c>
      <c r="E195" s="70" t="str">
        <f>IF(ISBLANK('Sample Information'!E203),"",'Sample Information'!E203)</f>
        <v/>
      </c>
      <c r="F195" s="60" t="str">
        <f>IF(ISBLANK('Sample Information'!T203),"Not provided",'Sample Information'!T203)</f>
        <v>Not provided</v>
      </c>
      <c r="V195" s="231" t="str">
        <f t="shared" si="44"/>
        <v/>
      </c>
      <c r="W19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5" s="224"/>
      <c r="AN195" s="79"/>
      <c r="AO195" s="79"/>
      <c r="AP195" s="79"/>
      <c r="BF195" s="231" t="str">
        <f t="shared" ref="BF195:BF258" si="51">IF(AND(AL195&gt;0,NOT(ISBLANK(BE195))),AL195/IF(ISNUMBER(SEARCH("Tape",BE195)),5,IF(ISNUMBER(SEARCH("Bio",BE195)),1)),"")</f>
        <v/>
      </c>
      <c r="BJ195" s="232" t="str">
        <f t="shared" ref="BJ195:BJ258" si="52">IF(K195&gt;0,IF(AB195&gt;0,AB195,K195)-IF(BG195&gt;0,1)-AI195*AJ195,"")</f>
        <v/>
      </c>
      <c r="BK195" s="232" t="str">
        <f t="shared" si="45"/>
        <v/>
      </c>
      <c r="BL195" s="232" t="str">
        <f t="shared" si="46"/>
        <v/>
      </c>
      <c r="BU195" s="236" t="str">
        <f t="shared" ref="BU195:BU258" si="53">IFERROR(BS195/((AH195/BR195)*AL195),"")</f>
        <v/>
      </c>
      <c r="BV195" s="236" t="str">
        <f t="shared" ref="BV195:BV258" si="54">IF(BT195&gt;0,BT195-BU195,"")</f>
        <v/>
      </c>
      <c r="BW195" s="236" t="str">
        <f t="shared" ref="BW195:BW258" si="55">IF(BU195="","",IF(BU195&gt;(BJ195/2),"using &gt;1/2","ok"))</f>
        <v/>
      </c>
      <c r="BX195" s="535"/>
      <c r="BY195" s="536"/>
      <c r="CP195" s="224"/>
      <c r="CQ195" s="79"/>
      <c r="CR195" s="79"/>
      <c r="CS195" s="225"/>
      <c r="DI195" s="132" t="str">
        <f t="shared" si="47"/>
        <v/>
      </c>
      <c r="DP195" s="73" t="str">
        <f t="shared" si="48"/>
        <v/>
      </c>
      <c r="DQ195" s="61" t="str">
        <f t="shared" ref="DQ195:DQ258" si="56">IF(CO195&gt;0,CO195*CE195,"")</f>
        <v/>
      </c>
      <c r="DR195" s="74" t="str">
        <f t="shared" ref="DR195:DR258" si="57">IFERROR((DP195/(660*DL195))*10^6,"")</f>
        <v/>
      </c>
      <c r="DS195" s="564" t="str">
        <f>IFERROR(LOOKUP(B195,Pooling_Pool1!$C$14:$C$337,Pooling_Pool1!$B$14:$B$337),"")</f>
        <v/>
      </c>
      <c r="DT195" s="596"/>
      <c r="DU195" s="93" t="str">
        <f t="shared" ref="DU195:DU258" si="58">IFERROR(F195*10^6,"")</f>
        <v/>
      </c>
      <c r="DV195" s="93" t="str">
        <f t="shared" si="49"/>
        <v/>
      </c>
      <c r="DW195" s="120" t="str">
        <f t="shared" si="50"/>
        <v/>
      </c>
    </row>
    <row r="196" spans="1:127" x14ac:dyDescent="0.2">
      <c r="A196" s="563">
        <v>194</v>
      </c>
      <c r="B196" s="59" t="str">
        <f>IF(C196="","",'Critical Info &amp; Checklist'!$G$11&amp;"_"&amp;TEXT('New Data Sheet'!A196,"000")&amp;IF(ISBLANK('Sample Information'!D204),"","_"&amp;'Sample Information'!D204)&amp;IF(ISBLANK('Sample Information'!E204),"","_"&amp;'Sample Information'!E204)&amp;"_"&amp;C196)</f>
        <v/>
      </c>
      <c r="C196" s="91" t="str">
        <f>IF(ISBLANK('Sample Information'!C204),"",'Sample Information'!C204)</f>
        <v/>
      </c>
      <c r="D196" s="60" t="str">
        <f>IF(ISBLANK('Sample Information'!F204),"",'Sample Information'!F204)</f>
        <v/>
      </c>
      <c r="E196" s="70" t="str">
        <f>IF(ISBLANK('Sample Information'!E204),"",'Sample Information'!E204)</f>
        <v/>
      </c>
      <c r="F196" s="60" t="str">
        <f>IF(ISBLANK('Sample Information'!T204),"Not provided",'Sample Information'!T204)</f>
        <v>Not provided</v>
      </c>
      <c r="V196" s="231" t="str">
        <f t="shared" ref="V196:V259" si="59">IF(U196*K196&gt;0,U196*K196,"")</f>
        <v/>
      </c>
      <c r="W19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6" s="224"/>
      <c r="AN196" s="79"/>
      <c r="AO196" s="79"/>
      <c r="AP196" s="79"/>
      <c r="BF196" s="231" t="str">
        <f t="shared" si="51"/>
        <v/>
      </c>
      <c r="BJ196" s="232" t="str">
        <f t="shared" si="52"/>
        <v/>
      </c>
      <c r="BK196" s="232" t="str">
        <f t="shared" ref="BK196:BK259" si="60">IF(AL196&gt;0,AL196,"")</f>
        <v/>
      </c>
      <c r="BL196" s="232" t="str">
        <f t="shared" ref="BL196:BL259" si="61">IFERROR(BJ196*BK196,"")</f>
        <v/>
      </c>
      <c r="BU196" s="236" t="str">
        <f t="shared" si="53"/>
        <v/>
      </c>
      <c r="BV196" s="236" t="str">
        <f t="shared" si="54"/>
        <v/>
      </c>
      <c r="BW196" s="236" t="str">
        <f t="shared" si="55"/>
        <v/>
      </c>
      <c r="BX196" s="535"/>
      <c r="BY196" s="536"/>
      <c r="CP196" s="224"/>
      <c r="CQ196" s="79"/>
      <c r="CR196" s="79"/>
      <c r="CS196" s="225"/>
      <c r="DI196" s="132" t="str">
        <f t="shared" ref="DI196:DI259" si="62">IF(ISBLANK(CY196),"",CY196)</f>
        <v/>
      </c>
      <c r="DP196" s="73" t="str">
        <f t="shared" ref="DP196:DP259" si="63">IF(DC196&gt;0,DC196*(DO196/100),"")</f>
        <v/>
      </c>
      <c r="DQ196" s="61" t="str">
        <f t="shared" si="56"/>
        <v/>
      </c>
      <c r="DR196" s="74" t="str">
        <f t="shared" si="57"/>
        <v/>
      </c>
      <c r="DS196" s="564" t="str">
        <f>IFERROR(LOOKUP(B196,Pooling_Pool1!$C$14:$C$337,Pooling_Pool1!$B$14:$B$337),"")</f>
        <v/>
      </c>
      <c r="DT196" s="596"/>
      <c r="DU196" s="93" t="str">
        <f t="shared" si="58"/>
        <v/>
      </c>
      <c r="DV196" s="93" t="str">
        <f t="shared" ref="DV196:DV259" si="64">IFERROR(DT196-DU196,"")</f>
        <v/>
      </c>
      <c r="DW196" s="120" t="str">
        <f t="shared" ref="DW196:DW259" si="65">IFERROR(DT196/DS196,"")</f>
        <v/>
      </c>
    </row>
    <row r="197" spans="1:127" x14ac:dyDescent="0.2">
      <c r="A197" s="563">
        <v>195</v>
      </c>
      <c r="B197" s="59" t="str">
        <f>IF(C197="","",'Critical Info &amp; Checklist'!$G$11&amp;"_"&amp;TEXT('New Data Sheet'!A197,"000")&amp;IF(ISBLANK('Sample Information'!D205),"","_"&amp;'Sample Information'!D205)&amp;IF(ISBLANK('Sample Information'!E205),"","_"&amp;'Sample Information'!E205)&amp;"_"&amp;C197)</f>
        <v/>
      </c>
      <c r="C197" s="91" t="str">
        <f>IF(ISBLANK('Sample Information'!C205),"",'Sample Information'!C205)</f>
        <v/>
      </c>
      <c r="D197" s="60" t="str">
        <f>IF(ISBLANK('Sample Information'!F205),"",'Sample Information'!F205)</f>
        <v/>
      </c>
      <c r="E197" s="70" t="str">
        <f>IF(ISBLANK('Sample Information'!E205),"",'Sample Information'!E205)</f>
        <v/>
      </c>
      <c r="F197" s="60" t="str">
        <f>IF(ISBLANK('Sample Information'!T205),"Not provided",'Sample Information'!T205)</f>
        <v>Not provided</v>
      </c>
      <c r="V197" s="231" t="str">
        <f t="shared" si="59"/>
        <v/>
      </c>
      <c r="W19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7" s="224"/>
      <c r="AN197" s="79"/>
      <c r="AO197" s="79"/>
      <c r="AP197" s="79"/>
      <c r="BF197" s="231" t="str">
        <f t="shared" si="51"/>
        <v/>
      </c>
      <c r="BJ197" s="232" t="str">
        <f t="shared" si="52"/>
        <v/>
      </c>
      <c r="BK197" s="232" t="str">
        <f t="shared" si="60"/>
        <v/>
      </c>
      <c r="BL197" s="232" t="str">
        <f t="shared" si="61"/>
        <v/>
      </c>
      <c r="BU197" s="236" t="str">
        <f t="shared" si="53"/>
        <v/>
      </c>
      <c r="BV197" s="236" t="str">
        <f t="shared" si="54"/>
        <v/>
      </c>
      <c r="BW197" s="236" t="str">
        <f t="shared" si="55"/>
        <v/>
      </c>
      <c r="BX197" s="535"/>
      <c r="BY197" s="536"/>
      <c r="CP197" s="224"/>
      <c r="CQ197" s="79"/>
      <c r="CR197" s="79"/>
      <c r="CS197" s="225"/>
      <c r="DI197" s="132" t="str">
        <f t="shared" si="62"/>
        <v/>
      </c>
      <c r="DP197" s="73" t="str">
        <f t="shared" si="63"/>
        <v/>
      </c>
      <c r="DQ197" s="61" t="str">
        <f t="shared" si="56"/>
        <v/>
      </c>
      <c r="DR197" s="74" t="str">
        <f t="shared" si="57"/>
        <v/>
      </c>
      <c r="DS197" s="564" t="str">
        <f>IFERROR(LOOKUP(B197,Pooling_Pool1!$C$14:$C$337,Pooling_Pool1!$B$14:$B$337),"")</f>
        <v/>
      </c>
      <c r="DT197" s="596"/>
      <c r="DU197" s="93" t="str">
        <f t="shared" si="58"/>
        <v/>
      </c>
      <c r="DV197" s="93" t="str">
        <f t="shared" si="64"/>
        <v/>
      </c>
      <c r="DW197" s="120" t="str">
        <f t="shared" si="65"/>
        <v/>
      </c>
    </row>
    <row r="198" spans="1:127" x14ac:dyDescent="0.2">
      <c r="A198" s="563">
        <v>196</v>
      </c>
      <c r="B198" s="59" t="str">
        <f>IF(C198="","",'Critical Info &amp; Checklist'!$G$11&amp;"_"&amp;TEXT('New Data Sheet'!A198,"000")&amp;IF(ISBLANK('Sample Information'!D206),"","_"&amp;'Sample Information'!D206)&amp;IF(ISBLANK('Sample Information'!E206),"","_"&amp;'Sample Information'!E206)&amp;"_"&amp;C198)</f>
        <v/>
      </c>
      <c r="C198" s="91" t="str">
        <f>IF(ISBLANK('Sample Information'!C206),"",'Sample Information'!C206)</f>
        <v/>
      </c>
      <c r="D198" s="60" t="str">
        <f>IF(ISBLANK('Sample Information'!F206),"",'Sample Information'!F206)</f>
        <v/>
      </c>
      <c r="E198" s="70" t="str">
        <f>IF(ISBLANK('Sample Information'!E206),"",'Sample Information'!E206)</f>
        <v/>
      </c>
      <c r="F198" s="60" t="str">
        <f>IF(ISBLANK('Sample Information'!T206),"Not provided",'Sample Information'!T206)</f>
        <v>Not provided</v>
      </c>
      <c r="V198" s="231" t="str">
        <f t="shared" si="59"/>
        <v/>
      </c>
      <c r="W19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8" s="224"/>
      <c r="AN198" s="79"/>
      <c r="AO198" s="79"/>
      <c r="AP198" s="79"/>
      <c r="BF198" s="231" t="str">
        <f t="shared" si="51"/>
        <v/>
      </c>
      <c r="BJ198" s="232" t="str">
        <f t="shared" si="52"/>
        <v/>
      </c>
      <c r="BK198" s="232" t="str">
        <f t="shared" si="60"/>
        <v/>
      </c>
      <c r="BL198" s="232" t="str">
        <f t="shared" si="61"/>
        <v/>
      </c>
      <c r="BU198" s="236" t="str">
        <f t="shared" si="53"/>
        <v/>
      </c>
      <c r="BV198" s="236" t="str">
        <f t="shared" si="54"/>
        <v/>
      </c>
      <c r="BW198" s="236" t="str">
        <f t="shared" si="55"/>
        <v/>
      </c>
      <c r="BX198" s="535"/>
      <c r="BY198" s="536"/>
      <c r="CP198" s="224"/>
      <c r="CQ198" s="79"/>
      <c r="CR198" s="79"/>
      <c r="CS198" s="225"/>
      <c r="DI198" s="132" t="str">
        <f t="shared" si="62"/>
        <v/>
      </c>
      <c r="DP198" s="73" t="str">
        <f t="shared" si="63"/>
        <v/>
      </c>
      <c r="DQ198" s="61" t="str">
        <f t="shared" si="56"/>
        <v/>
      </c>
      <c r="DR198" s="74" t="str">
        <f t="shared" si="57"/>
        <v/>
      </c>
      <c r="DS198" s="564" t="str">
        <f>IFERROR(LOOKUP(B198,Pooling_Pool1!$C$14:$C$337,Pooling_Pool1!$B$14:$B$337),"")</f>
        <v/>
      </c>
      <c r="DT198" s="596"/>
      <c r="DU198" s="93" t="str">
        <f t="shared" si="58"/>
        <v/>
      </c>
      <c r="DV198" s="93" t="str">
        <f t="shared" si="64"/>
        <v/>
      </c>
      <c r="DW198" s="120" t="str">
        <f t="shared" si="65"/>
        <v/>
      </c>
    </row>
    <row r="199" spans="1:127" x14ac:dyDescent="0.2">
      <c r="A199" s="563">
        <v>197</v>
      </c>
      <c r="B199" s="59" t="str">
        <f>IF(C199="","",'Critical Info &amp; Checklist'!$G$11&amp;"_"&amp;TEXT('New Data Sheet'!A199,"000")&amp;IF(ISBLANK('Sample Information'!D207),"","_"&amp;'Sample Information'!D207)&amp;IF(ISBLANK('Sample Information'!E207),"","_"&amp;'Sample Information'!E207)&amp;"_"&amp;C199)</f>
        <v/>
      </c>
      <c r="C199" s="91" t="str">
        <f>IF(ISBLANK('Sample Information'!C207),"",'Sample Information'!C207)</f>
        <v/>
      </c>
      <c r="D199" s="60" t="str">
        <f>IF(ISBLANK('Sample Information'!F207),"",'Sample Information'!F207)</f>
        <v/>
      </c>
      <c r="E199" s="70" t="str">
        <f>IF(ISBLANK('Sample Information'!E207),"",'Sample Information'!E207)</f>
        <v/>
      </c>
      <c r="F199" s="60" t="str">
        <f>IF(ISBLANK('Sample Information'!T207),"Not provided",'Sample Information'!T207)</f>
        <v>Not provided</v>
      </c>
      <c r="V199" s="231" t="str">
        <f t="shared" si="59"/>
        <v/>
      </c>
      <c r="W19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199" s="224"/>
      <c r="AN199" s="79"/>
      <c r="AO199" s="79"/>
      <c r="AP199" s="79"/>
      <c r="BF199" s="231" t="str">
        <f t="shared" si="51"/>
        <v/>
      </c>
      <c r="BJ199" s="232" t="str">
        <f t="shared" si="52"/>
        <v/>
      </c>
      <c r="BK199" s="232" t="str">
        <f t="shared" si="60"/>
        <v/>
      </c>
      <c r="BL199" s="232" t="str">
        <f t="shared" si="61"/>
        <v/>
      </c>
      <c r="BU199" s="236" t="str">
        <f t="shared" si="53"/>
        <v/>
      </c>
      <c r="BV199" s="236" t="str">
        <f t="shared" si="54"/>
        <v/>
      </c>
      <c r="BW199" s="236" t="str">
        <f t="shared" si="55"/>
        <v/>
      </c>
      <c r="BX199" s="535"/>
      <c r="BY199" s="536"/>
      <c r="CP199" s="224"/>
      <c r="CQ199" s="79"/>
      <c r="CR199" s="79"/>
      <c r="CS199" s="225"/>
      <c r="DI199" s="132" t="str">
        <f t="shared" si="62"/>
        <v/>
      </c>
      <c r="DP199" s="73" t="str">
        <f t="shared" si="63"/>
        <v/>
      </c>
      <c r="DQ199" s="61" t="str">
        <f t="shared" si="56"/>
        <v/>
      </c>
      <c r="DR199" s="74" t="str">
        <f t="shared" si="57"/>
        <v/>
      </c>
      <c r="DS199" s="564" t="str">
        <f>IFERROR(LOOKUP(B199,Pooling_Pool1!$C$14:$C$337,Pooling_Pool1!$B$14:$B$337),"")</f>
        <v/>
      </c>
      <c r="DT199" s="596"/>
      <c r="DU199" s="93" t="str">
        <f t="shared" si="58"/>
        <v/>
      </c>
      <c r="DV199" s="93" t="str">
        <f t="shared" si="64"/>
        <v/>
      </c>
      <c r="DW199" s="120" t="str">
        <f t="shared" si="65"/>
        <v/>
      </c>
    </row>
    <row r="200" spans="1:127" x14ac:dyDescent="0.2">
      <c r="A200" s="563">
        <v>198</v>
      </c>
      <c r="B200" s="59" t="str">
        <f>IF(C200="","",'Critical Info &amp; Checklist'!$G$11&amp;"_"&amp;TEXT('New Data Sheet'!A200,"000")&amp;IF(ISBLANK('Sample Information'!D208),"","_"&amp;'Sample Information'!D208)&amp;IF(ISBLANK('Sample Information'!E208),"","_"&amp;'Sample Information'!E208)&amp;"_"&amp;C200)</f>
        <v/>
      </c>
      <c r="C200" s="91" t="str">
        <f>IF(ISBLANK('Sample Information'!C208),"",'Sample Information'!C208)</f>
        <v/>
      </c>
      <c r="D200" s="60" t="str">
        <f>IF(ISBLANK('Sample Information'!F208),"",'Sample Information'!F208)</f>
        <v/>
      </c>
      <c r="E200" s="70" t="str">
        <f>IF(ISBLANK('Sample Information'!E208),"",'Sample Information'!E208)</f>
        <v/>
      </c>
      <c r="F200" s="60" t="str">
        <f>IF(ISBLANK('Sample Information'!T208),"Not provided",'Sample Information'!T208)</f>
        <v>Not provided</v>
      </c>
      <c r="V200" s="231" t="str">
        <f t="shared" si="59"/>
        <v/>
      </c>
      <c r="W20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0" s="224"/>
      <c r="AN200" s="79"/>
      <c r="AO200" s="79"/>
      <c r="AP200" s="79"/>
      <c r="BF200" s="231" t="str">
        <f t="shared" si="51"/>
        <v/>
      </c>
      <c r="BJ200" s="232" t="str">
        <f t="shared" si="52"/>
        <v/>
      </c>
      <c r="BK200" s="232" t="str">
        <f t="shared" si="60"/>
        <v/>
      </c>
      <c r="BL200" s="232" t="str">
        <f t="shared" si="61"/>
        <v/>
      </c>
      <c r="BU200" s="236" t="str">
        <f t="shared" si="53"/>
        <v/>
      </c>
      <c r="BV200" s="236" t="str">
        <f t="shared" si="54"/>
        <v/>
      </c>
      <c r="BW200" s="236" t="str">
        <f t="shared" si="55"/>
        <v/>
      </c>
      <c r="BX200" s="535"/>
      <c r="BY200" s="536"/>
      <c r="CP200" s="224"/>
      <c r="CQ200" s="79"/>
      <c r="CR200" s="79"/>
      <c r="CS200" s="225"/>
      <c r="DI200" s="132" t="str">
        <f t="shared" si="62"/>
        <v/>
      </c>
      <c r="DP200" s="73" t="str">
        <f t="shared" si="63"/>
        <v/>
      </c>
      <c r="DQ200" s="61" t="str">
        <f t="shared" si="56"/>
        <v/>
      </c>
      <c r="DR200" s="74" t="str">
        <f t="shared" si="57"/>
        <v/>
      </c>
      <c r="DS200" s="564" t="str">
        <f>IFERROR(LOOKUP(B200,Pooling_Pool1!$C$14:$C$337,Pooling_Pool1!$B$14:$B$337),"")</f>
        <v/>
      </c>
      <c r="DT200" s="596"/>
      <c r="DU200" s="93" t="str">
        <f t="shared" si="58"/>
        <v/>
      </c>
      <c r="DV200" s="93" t="str">
        <f t="shared" si="64"/>
        <v/>
      </c>
      <c r="DW200" s="120" t="str">
        <f t="shared" si="65"/>
        <v/>
      </c>
    </row>
    <row r="201" spans="1:127" x14ac:dyDescent="0.2">
      <c r="A201" s="563">
        <v>199</v>
      </c>
      <c r="B201" s="59" t="str">
        <f>IF(C201="","",'Critical Info &amp; Checklist'!$G$11&amp;"_"&amp;TEXT('New Data Sheet'!A201,"000")&amp;IF(ISBLANK('Sample Information'!D209),"","_"&amp;'Sample Information'!D209)&amp;IF(ISBLANK('Sample Information'!E209),"","_"&amp;'Sample Information'!E209)&amp;"_"&amp;C201)</f>
        <v/>
      </c>
      <c r="C201" s="91" t="str">
        <f>IF(ISBLANK('Sample Information'!C209),"",'Sample Information'!C209)</f>
        <v/>
      </c>
      <c r="D201" s="60" t="str">
        <f>IF(ISBLANK('Sample Information'!F209),"",'Sample Information'!F209)</f>
        <v/>
      </c>
      <c r="E201" s="70" t="str">
        <f>IF(ISBLANK('Sample Information'!E209),"",'Sample Information'!E209)</f>
        <v/>
      </c>
      <c r="F201" s="60" t="str">
        <f>IF(ISBLANK('Sample Information'!T209),"Not provided",'Sample Information'!T209)</f>
        <v>Not provided</v>
      </c>
      <c r="V201" s="231" t="str">
        <f t="shared" si="59"/>
        <v/>
      </c>
      <c r="W20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1" s="224"/>
      <c r="AN201" s="79"/>
      <c r="AO201" s="79"/>
      <c r="AP201" s="79"/>
      <c r="BF201" s="231" t="str">
        <f t="shared" si="51"/>
        <v/>
      </c>
      <c r="BJ201" s="232" t="str">
        <f t="shared" si="52"/>
        <v/>
      </c>
      <c r="BK201" s="232" t="str">
        <f t="shared" si="60"/>
        <v/>
      </c>
      <c r="BL201" s="232" t="str">
        <f t="shared" si="61"/>
        <v/>
      </c>
      <c r="BU201" s="236" t="str">
        <f t="shared" si="53"/>
        <v/>
      </c>
      <c r="BV201" s="236" t="str">
        <f t="shared" si="54"/>
        <v/>
      </c>
      <c r="BW201" s="236" t="str">
        <f t="shared" si="55"/>
        <v/>
      </c>
      <c r="BX201" s="535"/>
      <c r="BY201" s="536"/>
      <c r="CP201" s="224"/>
      <c r="CQ201" s="79"/>
      <c r="CR201" s="79"/>
      <c r="CS201" s="225"/>
      <c r="DI201" s="132" t="str">
        <f t="shared" si="62"/>
        <v/>
      </c>
      <c r="DP201" s="73" t="str">
        <f t="shared" si="63"/>
        <v/>
      </c>
      <c r="DQ201" s="61" t="str">
        <f t="shared" si="56"/>
        <v/>
      </c>
      <c r="DR201" s="74" t="str">
        <f t="shared" si="57"/>
        <v/>
      </c>
      <c r="DS201" s="564" t="str">
        <f>IFERROR(LOOKUP(B201,Pooling_Pool1!$C$14:$C$337,Pooling_Pool1!$B$14:$B$337),"")</f>
        <v/>
      </c>
      <c r="DT201" s="596"/>
      <c r="DU201" s="93" t="str">
        <f t="shared" si="58"/>
        <v/>
      </c>
      <c r="DV201" s="93" t="str">
        <f t="shared" si="64"/>
        <v/>
      </c>
      <c r="DW201" s="120" t="str">
        <f t="shared" si="65"/>
        <v/>
      </c>
    </row>
    <row r="202" spans="1:127" x14ac:dyDescent="0.2">
      <c r="A202" s="563">
        <v>200</v>
      </c>
      <c r="B202" s="59" t="str">
        <f>IF(C202="","",'Critical Info &amp; Checklist'!$G$11&amp;"_"&amp;TEXT('New Data Sheet'!A202,"000")&amp;IF(ISBLANK('Sample Information'!D210),"","_"&amp;'Sample Information'!D210)&amp;IF(ISBLANK('Sample Information'!E210),"","_"&amp;'Sample Information'!E210)&amp;"_"&amp;C202)</f>
        <v/>
      </c>
      <c r="C202" s="91" t="str">
        <f>IF(ISBLANK('Sample Information'!C210),"",'Sample Information'!C210)</f>
        <v/>
      </c>
      <c r="D202" s="60" t="str">
        <f>IF(ISBLANK('Sample Information'!F210),"",'Sample Information'!F210)</f>
        <v/>
      </c>
      <c r="E202" s="70" t="str">
        <f>IF(ISBLANK('Sample Information'!E210),"",'Sample Information'!E210)</f>
        <v/>
      </c>
      <c r="F202" s="60" t="str">
        <f>IF(ISBLANK('Sample Information'!T210),"Not provided",'Sample Information'!T210)</f>
        <v>Not provided</v>
      </c>
      <c r="V202" s="231" t="str">
        <f t="shared" si="59"/>
        <v/>
      </c>
      <c r="W20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2" s="224"/>
      <c r="AN202" s="79"/>
      <c r="AO202" s="79"/>
      <c r="AP202" s="79"/>
      <c r="BF202" s="231" t="str">
        <f t="shared" si="51"/>
        <v/>
      </c>
      <c r="BJ202" s="232" t="str">
        <f t="shared" si="52"/>
        <v/>
      </c>
      <c r="BK202" s="232" t="str">
        <f t="shared" si="60"/>
        <v/>
      </c>
      <c r="BL202" s="232" t="str">
        <f t="shared" si="61"/>
        <v/>
      </c>
      <c r="BU202" s="236" t="str">
        <f t="shared" si="53"/>
        <v/>
      </c>
      <c r="BV202" s="236" t="str">
        <f t="shared" si="54"/>
        <v/>
      </c>
      <c r="BW202" s="236" t="str">
        <f t="shared" si="55"/>
        <v/>
      </c>
      <c r="BX202" s="535"/>
      <c r="BY202" s="536"/>
      <c r="CP202" s="224"/>
      <c r="CQ202" s="79"/>
      <c r="CR202" s="79"/>
      <c r="CS202" s="225"/>
      <c r="DI202" s="132" t="str">
        <f t="shared" si="62"/>
        <v/>
      </c>
      <c r="DP202" s="73" t="str">
        <f t="shared" si="63"/>
        <v/>
      </c>
      <c r="DQ202" s="61" t="str">
        <f t="shared" si="56"/>
        <v/>
      </c>
      <c r="DR202" s="74" t="str">
        <f t="shared" si="57"/>
        <v/>
      </c>
      <c r="DS202" s="564" t="str">
        <f>IFERROR(LOOKUP(B202,Pooling_Pool1!$C$14:$C$337,Pooling_Pool1!$B$14:$B$337),"")</f>
        <v/>
      </c>
      <c r="DT202" s="596"/>
      <c r="DU202" s="93" t="str">
        <f t="shared" si="58"/>
        <v/>
      </c>
      <c r="DV202" s="93" t="str">
        <f t="shared" si="64"/>
        <v/>
      </c>
      <c r="DW202" s="120" t="str">
        <f t="shared" si="65"/>
        <v/>
      </c>
    </row>
    <row r="203" spans="1:127" x14ac:dyDescent="0.2">
      <c r="A203" s="563">
        <v>201</v>
      </c>
      <c r="B203" s="59" t="str">
        <f>IF(C203="","",'Critical Info &amp; Checklist'!$G$11&amp;"_"&amp;TEXT('New Data Sheet'!A203,"000")&amp;IF(ISBLANK('Sample Information'!D211),"","_"&amp;'Sample Information'!D211)&amp;IF(ISBLANK('Sample Information'!E211),"","_"&amp;'Sample Information'!E211)&amp;"_"&amp;C203)</f>
        <v/>
      </c>
      <c r="C203" s="91" t="str">
        <f>IF(ISBLANK('Sample Information'!C211),"",'Sample Information'!C211)</f>
        <v/>
      </c>
      <c r="D203" s="60" t="str">
        <f>IF(ISBLANK('Sample Information'!F211),"",'Sample Information'!F211)</f>
        <v/>
      </c>
      <c r="E203" s="70" t="str">
        <f>IF(ISBLANK('Sample Information'!E211),"",'Sample Information'!E211)</f>
        <v/>
      </c>
      <c r="F203" s="60" t="str">
        <f>IF(ISBLANK('Sample Information'!T211),"Not provided",'Sample Information'!T211)</f>
        <v>Not provided</v>
      </c>
      <c r="V203" s="231" t="str">
        <f t="shared" si="59"/>
        <v/>
      </c>
      <c r="W20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3" s="224"/>
      <c r="AN203" s="79"/>
      <c r="AO203" s="79"/>
      <c r="AP203" s="79"/>
      <c r="BF203" s="231" t="str">
        <f t="shared" si="51"/>
        <v/>
      </c>
      <c r="BJ203" s="232" t="str">
        <f t="shared" si="52"/>
        <v/>
      </c>
      <c r="BK203" s="232" t="str">
        <f t="shared" si="60"/>
        <v/>
      </c>
      <c r="BL203" s="232" t="str">
        <f t="shared" si="61"/>
        <v/>
      </c>
      <c r="BU203" s="236" t="str">
        <f t="shared" si="53"/>
        <v/>
      </c>
      <c r="BV203" s="236" t="str">
        <f t="shared" si="54"/>
        <v/>
      </c>
      <c r="BW203" s="236" t="str">
        <f t="shared" si="55"/>
        <v/>
      </c>
      <c r="BX203" s="535"/>
      <c r="BY203" s="536"/>
      <c r="CP203" s="224"/>
      <c r="CQ203" s="79"/>
      <c r="CR203" s="79"/>
      <c r="CS203" s="225"/>
      <c r="DI203" s="132" t="str">
        <f t="shared" si="62"/>
        <v/>
      </c>
      <c r="DP203" s="73" t="str">
        <f t="shared" si="63"/>
        <v/>
      </c>
      <c r="DQ203" s="61" t="str">
        <f t="shared" si="56"/>
        <v/>
      </c>
      <c r="DR203" s="74" t="str">
        <f t="shared" si="57"/>
        <v/>
      </c>
      <c r="DS203" s="564" t="str">
        <f>IFERROR(LOOKUP(B203,Pooling_Pool1!$C$14:$C$337,Pooling_Pool1!$B$14:$B$337),"")</f>
        <v/>
      </c>
      <c r="DT203" s="596"/>
      <c r="DU203" s="93" t="str">
        <f t="shared" si="58"/>
        <v/>
      </c>
      <c r="DV203" s="93" t="str">
        <f t="shared" si="64"/>
        <v/>
      </c>
      <c r="DW203" s="120" t="str">
        <f t="shared" si="65"/>
        <v/>
      </c>
    </row>
    <row r="204" spans="1:127" x14ac:dyDescent="0.2">
      <c r="A204" s="563">
        <v>202</v>
      </c>
      <c r="B204" s="59" t="str">
        <f>IF(C204="","",'Critical Info &amp; Checklist'!$G$11&amp;"_"&amp;TEXT('New Data Sheet'!A204,"000")&amp;IF(ISBLANK('Sample Information'!D212),"","_"&amp;'Sample Information'!D212)&amp;IF(ISBLANK('Sample Information'!E212),"","_"&amp;'Sample Information'!E212)&amp;"_"&amp;C204)</f>
        <v/>
      </c>
      <c r="C204" s="91" t="str">
        <f>IF(ISBLANK('Sample Information'!C212),"",'Sample Information'!C212)</f>
        <v/>
      </c>
      <c r="D204" s="60" t="str">
        <f>IF(ISBLANK('Sample Information'!F212),"",'Sample Information'!F212)</f>
        <v/>
      </c>
      <c r="E204" s="70" t="str">
        <f>IF(ISBLANK('Sample Information'!E212),"",'Sample Information'!E212)</f>
        <v/>
      </c>
      <c r="F204" s="60" t="str">
        <f>IF(ISBLANK('Sample Information'!T212),"Not provided",'Sample Information'!T212)</f>
        <v>Not provided</v>
      </c>
      <c r="V204" s="231" t="str">
        <f t="shared" si="59"/>
        <v/>
      </c>
      <c r="W20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4" s="224"/>
      <c r="AN204" s="79"/>
      <c r="AO204" s="79"/>
      <c r="AP204" s="79"/>
      <c r="BF204" s="231" t="str">
        <f t="shared" si="51"/>
        <v/>
      </c>
      <c r="BJ204" s="232" t="str">
        <f t="shared" si="52"/>
        <v/>
      </c>
      <c r="BK204" s="232" t="str">
        <f t="shared" si="60"/>
        <v/>
      </c>
      <c r="BL204" s="232" t="str">
        <f t="shared" si="61"/>
        <v/>
      </c>
      <c r="BU204" s="236" t="str">
        <f t="shared" si="53"/>
        <v/>
      </c>
      <c r="BV204" s="236" t="str">
        <f t="shared" si="54"/>
        <v/>
      </c>
      <c r="BW204" s="236" t="str">
        <f t="shared" si="55"/>
        <v/>
      </c>
      <c r="BX204" s="535"/>
      <c r="BY204" s="536"/>
      <c r="CP204" s="224"/>
      <c r="CQ204" s="79"/>
      <c r="CR204" s="79"/>
      <c r="CS204" s="225"/>
      <c r="DI204" s="132" t="str">
        <f t="shared" si="62"/>
        <v/>
      </c>
      <c r="DP204" s="73" t="str">
        <f t="shared" si="63"/>
        <v/>
      </c>
      <c r="DQ204" s="61" t="str">
        <f t="shared" si="56"/>
        <v/>
      </c>
      <c r="DR204" s="74" t="str">
        <f t="shared" si="57"/>
        <v/>
      </c>
      <c r="DS204" s="564" t="str">
        <f>IFERROR(LOOKUP(B204,Pooling_Pool1!$C$14:$C$337,Pooling_Pool1!$B$14:$B$337),"")</f>
        <v/>
      </c>
      <c r="DT204" s="596"/>
      <c r="DU204" s="93" t="str">
        <f t="shared" si="58"/>
        <v/>
      </c>
      <c r="DV204" s="93" t="str">
        <f t="shared" si="64"/>
        <v/>
      </c>
      <c r="DW204" s="120" t="str">
        <f t="shared" si="65"/>
        <v/>
      </c>
    </row>
    <row r="205" spans="1:127" x14ac:dyDescent="0.2">
      <c r="A205" s="563">
        <v>203</v>
      </c>
      <c r="B205" s="59" t="str">
        <f>IF(C205="","",'Critical Info &amp; Checklist'!$G$11&amp;"_"&amp;TEXT('New Data Sheet'!A205,"000")&amp;IF(ISBLANK('Sample Information'!D213),"","_"&amp;'Sample Information'!D213)&amp;IF(ISBLANK('Sample Information'!E213),"","_"&amp;'Sample Information'!E213)&amp;"_"&amp;C205)</f>
        <v/>
      </c>
      <c r="C205" s="91" t="str">
        <f>IF(ISBLANK('Sample Information'!C213),"",'Sample Information'!C213)</f>
        <v/>
      </c>
      <c r="D205" s="60" t="str">
        <f>IF(ISBLANK('Sample Information'!F213),"",'Sample Information'!F213)</f>
        <v/>
      </c>
      <c r="E205" s="70" t="str">
        <f>IF(ISBLANK('Sample Information'!E213),"",'Sample Information'!E213)</f>
        <v/>
      </c>
      <c r="F205" s="60" t="str">
        <f>IF(ISBLANK('Sample Information'!T213),"Not provided",'Sample Information'!T213)</f>
        <v>Not provided</v>
      </c>
      <c r="V205" s="231" t="str">
        <f t="shared" si="59"/>
        <v/>
      </c>
      <c r="W20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5" s="224"/>
      <c r="AN205" s="79"/>
      <c r="AO205" s="79"/>
      <c r="AP205" s="79"/>
      <c r="BF205" s="231" t="str">
        <f t="shared" si="51"/>
        <v/>
      </c>
      <c r="BJ205" s="232" t="str">
        <f t="shared" si="52"/>
        <v/>
      </c>
      <c r="BK205" s="232" t="str">
        <f t="shared" si="60"/>
        <v/>
      </c>
      <c r="BL205" s="232" t="str">
        <f t="shared" si="61"/>
        <v/>
      </c>
      <c r="BU205" s="236" t="str">
        <f t="shared" si="53"/>
        <v/>
      </c>
      <c r="BV205" s="236" t="str">
        <f t="shared" si="54"/>
        <v/>
      </c>
      <c r="BW205" s="236" t="str">
        <f t="shared" si="55"/>
        <v/>
      </c>
      <c r="BX205" s="535"/>
      <c r="BY205" s="536"/>
      <c r="CP205" s="224"/>
      <c r="CQ205" s="79"/>
      <c r="CR205" s="79"/>
      <c r="CS205" s="225"/>
      <c r="DI205" s="132" t="str">
        <f t="shared" si="62"/>
        <v/>
      </c>
      <c r="DP205" s="73" t="str">
        <f t="shared" si="63"/>
        <v/>
      </c>
      <c r="DQ205" s="61" t="str">
        <f t="shared" si="56"/>
        <v/>
      </c>
      <c r="DR205" s="74" t="str">
        <f t="shared" si="57"/>
        <v/>
      </c>
      <c r="DS205" s="564" t="str">
        <f>IFERROR(LOOKUP(B205,Pooling_Pool1!$C$14:$C$337,Pooling_Pool1!$B$14:$B$337),"")</f>
        <v/>
      </c>
      <c r="DT205" s="596"/>
      <c r="DU205" s="93" t="str">
        <f t="shared" si="58"/>
        <v/>
      </c>
      <c r="DV205" s="93" t="str">
        <f t="shared" si="64"/>
        <v/>
      </c>
      <c r="DW205" s="120" t="str">
        <f t="shared" si="65"/>
        <v/>
      </c>
    </row>
    <row r="206" spans="1:127" x14ac:dyDescent="0.2">
      <c r="A206" s="563">
        <v>204</v>
      </c>
      <c r="B206" s="59" t="str">
        <f>IF(C206="","",'Critical Info &amp; Checklist'!$G$11&amp;"_"&amp;TEXT('New Data Sheet'!A206,"000")&amp;IF(ISBLANK('Sample Information'!D214),"","_"&amp;'Sample Information'!D214)&amp;IF(ISBLANK('Sample Information'!E214),"","_"&amp;'Sample Information'!E214)&amp;"_"&amp;C206)</f>
        <v/>
      </c>
      <c r="C206" s="91" t="str">
        <f>IF(ISBLANK('Sample Information'!C214),"",'Sample Information'!C214)</f>
        <v/>
      </c>
      <c r="D206" s="60" t="str">
        <f>IF(ISBLANK('Sample Information'!F214),"",'Sample Information'!F214)</f>
        <v/>
      </c>
      <c r="E206" s="70" t="str">
        <f>IF(ISBLANK('Sample Information'!E214),"",'Sample Information'!E214)</f>
        <v/>
      </c>
      <c r="F206" s="60" t="str">
        <f>IF(ISBLANK('Sample Information'!T214),"Not provided",'Sample Information'!T214)</f>
        <v>Not provided</v>
      </c>
      <c r="V206" s="231" t="str">
        <f t="shared" si="59"/>
        <v/>
      </c>
      <c r="W20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6" s="224"/>
      <c r="AN206" s="79"/>
      <c r="AO206" s="79"/>
      <c r="AP206" s="79"/>
      <c r="BF206" s="231" t="str">
        <f t="shared" si="51"/>
        <v/>
      </c>
      <c r="BJ206" s="232" t="str">
        <f t="shared" si="52"/>
        <v/>
      </c>
      <c r="BK206" s="232" t="str">
        <f t="shared" si="60"/>
        <v/>
      </c>
      <c r="BL206" s="232" t="str">
        <f t="shared" si="61"/>
        <v/>
      </c>
      <c r="BU206" s="236" t="str">
        <f t="shared" si="53"/>
        <v/>
      </c>
      <c r="BV206" s="236" t="str">
        <f t="shared" si="54"/>
        <v/>
      </c>
      <c r="BW206" s="236" t="str">
        <f t="shared" si="55"/>
        <v/>
      </c>
      <c r="BX206" s="535"/>
      <c r="BY206" s="536"/>
      <c r="CP206" s="224"/>
      <c r="CQ206" s="79"/>
      <c r="CR206" s="79"/>
      <c r="CS206" s="225"/>
      <c r="DI206" s="132" t="str">
        <f t="shared" si="62"/>
        <v/>
      </c>
      <c r="DP206" s="73" t="str">
        <f t="shared" si="63"/>
        <v/>
      </c>
      <c r="DQ206" s="61" t="str">
        <f t="shared" si="56"/>
        <v/>
      </c>
      <c r="DR206" s="74" t="str">
        <f t="shared" si="57"/>
        <v/>
      </c>
      <c r="DS206" s="564" t="str">
        <f>IFERROR(LOOKUP(B206,Pooling_Pool1!$C$14:$C$337,Pooling_Pool1!$B$14:$B$337),"")</f>
        <v/>
      </c>
      <c r="DT206" s="596"/>
      <c r="DU206" s="93" t="str">
        <f t="shared" si="58"/>
        <v/>
      </c>
      <c r="DV206" s="93" t="str">
        <f t="shared" si="64"/>
        <v/>
      </c>
      <c r="DW206" s="120" t="str">
        <f t="shared" si="65"/>
        <v/>
      </c>
    </row>
    <row r="207" spans="1:127" x14ac:dyDescent="0.2">
      <c r="A207" s="563">
        <v>205</v>
      </c>
      <c r="B207" s="59" t="str">
        <f>IF(C207="","",'Critical Info &amp; Checklist'!$G$11&amp;"_"&amp;TEXT('New Data Sheet'!A207,"000")&amp;IF(ISBLANK('Sample Information'!D215),"","_"&amp;'Sample Information'!D215)&amp;IF(ISBLANK('Sample Information'!E215),"","_"&amp;'Sample Information'!E215)&amp;"_"&amp;C207)</f>
        <v/>
      </c>
      <c r="C207" s="91" t="str">
        <f>IF(ISBLANK('Sample Information'!C215),"",'Sample Information'!C215)</f>
        <v/>
      </c>
      <c r="D207" s="60" t="str">
        <f>IF(ISBLANK('Sample Information'!F215),"",'Sample Information'!F215)</f>
        <v/>
      </c>
      <c r="E207" s="70" t="str">
        <f>IF(ISBLANK('Sample Information'!E215),"",'Sample Information'!E215)</f>
        <v/>
      </c>
      <c r="F207" s="60" t="str">
        <f>IF(ISBLANK('Sample Information'!T215),"Not provided",'Sample Information'!T215)</f>
        <v>Not provided</v>
      </c>
      <c r="V207" s="231" t="str">
        <f t="shared" si="59"/>
        <v/>
      </c>
      <c r="W20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7" s="224"/>
      <c r="AN207" s="79"/>
      <c r="AO207" s="79"/>
      <c r="AP207" s="79"/>
      <c r="BF207" s="231" t="str">
        <f t="shared" si="51"/>
        <v/>
      </c>
      <c r="BJ207" s="232" t="str">
        <f t="shared" si="52"/>
        <v/>
      </c>
      <c r="BK207" s="232" t="str">
        <f t="shared" si="60"/>
        <v/>
      </c>
      <c r="BL207" s="232" t="str">
        <f t="shared" si="61"/>
        <v/>
      </c>
      <c r="BU207" s="236" t="str">
        <f t="shared" si="53"/>
        <v/>
      </c>
      <c r="BV207" s="236" t="str">
        <f t="shared" si="54"/>
        <v/>
      </c>
      <c r="BW207" s="236" t="str">
        <f t="shared" si="55"/>
        <v/>
      </c>
      <c r="BX207" s="535"/>
      <c r="BY207" s="536"/>
      <c r="CP207" s="224"/>
      <c r="CQ207" s="79"/>
      <c r="CR207" s="79"/>
      <c r="CS207" s="225"/>
      <c r="DI207" s="132" t="str">
        <f t="shared" si="62"/>
        <v/>
      </c>
      <c r="DP207" s="73" t="str">
        <f t="shared" si="63"/>
        <v/>
      </c>
      <c r="DQ207" s="61" t="str">
        <f t="shared" si="56"/>
        <v/>
      </c>
      <c r="DR207" s="74" t="str">
        <f t="shared" si="57"/>
        <v/>
      </c>
      <c r="DS207" s="564" t="str">
        <f>IFERROR(LOOKUP(B207,Pooling_Pool1!$C$14:$C$337,Pooling_Pool1!$B$14:$B$337),"")</f>
        <v/>
      </c>
      <c r="DT207" s="596"/>
      <c r="DU207" s="93" t="str">
        <f t="shared" si="58"/>
        <v/>
      </c>
      <c r="DV207" s="93" t="str">
        <f t="shared" si="64"/>
        <v/>
      </c>
      <c r="DW207" s="120" t="str">
        <f t="shared" si="65"/>
        <v/>
      </c>
    </row>
    <row r="208" spans="1:127" x14ac:dyDescent="0.2">
      <c r="A208" s="563">
        <v>206</v>
      </c>
      <c r="B208" s="59" t="str">
        <f>IF(C208="","",'Critical Info &amp; Checklist'!$G$11&amp;"_"&amp;TEXT('New Data Sheet'!A208,"000")&amp;IF(ISBLANK('Sample Information'!D216),"","_"&amp;'Sample Information'!D216)&amp;IF(ISBLANK('Sample Information'!E216),"","_"&amp;'Sample Information'!E216)&amp;"_"&amp;C208)</f>
        <v/>
      </c>
      <c r="C208" s="91" t="str">
        <f>IF(ISBLANK('Sample Information'!C216),"",'Sample Information'!C216)</f>
        <v/>
      </c>
      <c r="D208" s="60" t="str">
        <f>IF(ISBLANK('Sample Information'!F216),"",'Sample Information'!F216)</f>
        <v/>
      </c>
      <c r="E208" s="70" t="str">
        <f>IF(ISBLANK('Sample Information'!E216),"",'Sample Information'!E216)</f>
        <v/>
      </c>
      <c r="F208" s="60" t="str">
        <f>IF(ISBLANK('Sample Information'!T216),"Not provided",'Sample Information'!T216)</f>
        <v>Not provided</v>
      </c>
      <c r="V208" s="231" t="str">
        <f t="shared" si="59"/>
        <v/>
      </c>
      <c r="W20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8" s="224"/>
      <c r="AN208" s="79"/>
      <c r="AO208" s="79"/>
      <c r="AP208" s="79"/>
      <c r="BF208" s="231" t="str">
        <f t="shared" si="51"/>
        <v/>
      </c>
      <c r="BJ208" s="232" t="str">
        <f t="shared" si="52"/>
        <v/>
      </c>
      <c r="BK208" s="232" t="str">
        <f t="shared" si="60"/>
        <v/>
      </c>
      <c r="BL208" s="232" t="str">
        <f t="shared" si="61"/>
        <v/>
      </c>
      <c r="BU208" s="236" t="str">
        <f t="shared" si="53"/>
        <v/>
      </c>
      <c r="BV208" s="236" t="str">
        <f t="shared" si="54"/>
        <v/>
      </c>
      <c r="BW208" s="236" t="str">
        <f t="shared" si="55"/>
        <v/>
      </c>
      <c r="BX208" s="535"/>
      <c r="BY208" s="536"/>
      <c r="CP208" s="224"/>
      <c r="CQ208" s="79"/>
      <c r="CR208" s="79"/>
      <c r="CS208" s="225"/>
      <c r="DI208" s="132" t="str">
        <f t="shared" si="62"/>
        <v/>
      </c>
      <c r="DP208" s="73" t="str">
        <f t="shared" si="63"/>
        <v/>
      </c>
      <c r="DQ208" s="61" t="str">
        <f t="shared" si="56"/>
        <v/>
      </c>
      <c r="DR208" s="74" t="str">
        <f t="shared" si="57"/>
        <v/>
      </c>
      <c r="DS208" s="564" t="str">
        <f>IFERROR(LOOKUP(B208,Pooling_Pool1!$C$14:$C$337,Pooling_Pool1!$B$14:$B$337),"")</f>
        <v/>
      </c>
      <c r="DT208" s="596"/>
      <c r="DU208" s="93" t="str">
        <f t="shared" si="58"/>
        <v/>
      </c>
      <c r="DV208" s="93" t="str">
        <f t="shared" si="64"/>
        <v/>
      </c>
      <c r="DW208" s="120" t="str">
        <f t="shared" si="65"/>
        <v/>
      </c>
    </row>
    <row r="209" spans="1:127" x14ac:dyDescent="0.2">
      <c r="A209" s="563">
        <v>207</v>
      </c>
      <c r="B209" s="59" t="str">
        <f>IF(C209="","",'Critical Info &amp; Checklist'!$G$11&amp;"_"&amp;TEXT('New Data Sheet'!A209,"000")&amp;IF(ISBLANK('Sample Information'!D217),"","_"&amp;'Sample Information'!D217)&amp;IF(ISBLANK('Sample Information'!E217),"","_"&amp;'Sample Information'!E217)&amp;"_"&amp;C209)</f>
        <v/>
      </c>
      <c r="C209" s="91" t="str">
        <f>IF(ISBLANK('Sample Information'!C217),"",'Sample Information'!C217)</f>
        <v/>
      </c>
      <c r="D209" s="60" t="str">
        <f>IF(ISBLANK('Sample Information'!F217),"",'Sample Information'!F217)</f>
        <v/>
      </c>
      <c r="E209" s="70" t="str">
        <f>IF(ISBLANK('Sample Information'!E217),"",'Sample Information'!E217)</f>
        <v/>
      </c>
      <c r="F209" s="60" t="str">
        <f>IF(ISBLANK('Sample Information'!T217),"Not provided",'Sample Information'!T217)</f>
        <v>Not provided</v>
      </c>
      <c r="V209" s="231" t="str">
        <f t="shared" si="59"/>
        <v/>
      </c>
      <c r="W20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09" s="224"/>
      <c r="AN209" s="79"/>
      <c r="AO209" s="79"/>
      <c r="AP209" s="79"/>
      <c r="BF209" s="231" t="str">
        <f t="shared" si="51"/>
        <v/>
      </c>
      <c r="BJ209" s="232" t="str">
        <f t="shared" si="52"/>
        <v/>
      </c>
      <c r="BK209" s="232" t="str">
        <f t="shared" si="60"/>
        <v/>
      </c>
      <c r="BL209" s="232" t="str">
        <f t="shared" si="61"/>
        <v/>
      </c>
      <c r="BU209" s="236" t="str">
        <f t="shared" si="53"/>
        <v/>
      </c>
      <c r="BV209" s="236" t="str">
        <f t="shared" si="54"/>
        <v/>
      </c>
      <c r="BW209" s="236" t="str">
        <f t="shared" si="55"/>
        <v/>
      </c>
      <c r="BX209" s="535"/>
      <c r="BY209" s="536"/>
      <c r="CP209" s="224"/>
      <c r="CQ209" s="79"/>
      <c r="CR209" s="79"/>
      <c r="CS209" s="225"/>
      <c r="DI209" s="132" t="str">
        <f t="shared" si="62"/>
        <v/>
      </c>
      <c r="DP209" s="73" t="str">
        <f t="shared" si="63"/>
        <v/>
      </c>
      <c r="DQ209" s="61" t="str">
        <f t="shared" si="56"/>
        <v/>
      </c>
      <c r="DR209" s="74" t="str">
        <f t="shared" si="57"/>
        <v/>
      </c>
      <c r="DS209" s="564" t="str">
        <f>IFERROR(LOOKUP(B209,Pooling_Pool1!$C$14:$C$337,Pooling_Pool1!$B$14:$B$337),"")</f>
        <v/>
      </c>
      <c r="DT209" s="596"/>
      <c r="DU209" s="93" t="str">
        <f t="shared" si="58"/>
        <v/>
      </c>
      <c r="DV209" s="93" t="str">
        <f t="shared" si="64"/>
        <v/>
      </c>
      <c r="DW209" s="120" t="str">
        <f t="shared" si="65"/>
        <v/>
      </c>
    </row>
    <row r="210" spans="1:127" x14ac:dyDescent="0.2">
      <c r="A210" s="563">
        <v>208</v>
      </c>
      <c r="B210" s="59" t="str">
        <f>IF(C210="","",'Critical Info &amp; Checklist'!$G$11&amp;"_"&amp;TEXT('New Data Sheet'!A210,"000")&amp;IF(ISBLANK('Sample Information'!D218),"","_"&amp;'Sample Information'!D218)&amp;IF(ISBLANK('Sample Information'!E218),"","_"&amp;'Sample Information'!E218)&amp;"_"&amp;C210)</f>
        <v/>
      </c>
      <c r="C210" s="91" t="str">
        <f>IF(ISBLANK('Sample Information'!C218),"",'Sample Information'!C218)</f>
        <v/>
      </c>
      <c r="D210" s="60" t="str">
        <f>IF(ISBLANK('Sample Information'!F218),"",'Sample Information'!F218)</f>
        <v/>
      </c>
      <c r="E210" s="70" t="str">
        <f>IF(ISBLANK('Sample Information'!E218),"",'Sample Information'!E218)</f>
        <v/>
      </c>
      <c r="F210" s="60" t="str">
        <f>IF(ISBLANK('Sample Information'!T218),"Not provided",'Sample Information'!T218)</f>
        <v>Not provided</v>
      </c>
      <c r="V210" s="231" t="str">
        <f t="shared" si="59"/>
        <v/>
      </c>
      <c r="W21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0" s="224"/>
      <c r="AN210" s="79"/>
      <c r="AO210" s="79"/>
      <c r="AP210" s="79"/>
      <c r="BF210" s="231" t="str">
        <f t="shared" si="51"/>
        <v/>
      </c>
      <c r="BJ210" s="232" t="str">
        <f t="shared" si="52"/>
        <v/>
      </c>
      <c r="BK210" s="232" t="str">
        <f t="shared" si="60"/>
        <v/>
      </c>
      <c r="BL210" s="232" t="str">
        <f t="shared" si="61"/>
        <v/>
      </c>
      <c r="BU210" s="236" t="str">
        <f t="shared" si="53"/>
        <v/>
      </c>
      <c r="BV210" s="236" t="str">
        <f t="shared" si="54"/>
        <v/>
      </c>
      <c r="BW210" s="236" t="str">
        <f t="shared" si="55"/>
        <v/>
      </c>
      <c r="BX210" s="535"/>
      <c r="BY210" s="536"/>
      <c r="CP210" s="224"/>
      <c r="CQ210" s="79"/>
      <c r="CR210" s="79"/>
      <c r="CS210" s="225"/>
      <c r="DI210" s="132" t="str">
        <f t="shared" si="62"/>
        <v/>
      </c>
      <c r="DP210" s="73" t="str">
        <f t="shared" si="63"/>
        <v/>
      </c>
      <c r="DQ210" s="61" t="str">
        <f t="shared" si="56"/>
        <v/>
      </c>
      <c r="DR210" s="74" t="str">
        <f t="shared" si="57"/>
        <v/>
      </c>
      <c r="DS210" s="564" t="str">
        <f>IFERROR(LOOKUP(B210,Pooling_Pool1!$C$14:$C$337,Pooling_Pool1!$B$14:$B$337),"")</f>
        <v/>
      </c>
      <c r="DT210" s="596"/>
      <c r="DU210" s="93" t="str">
        <f t="shared" si="58"/>
        <v/>
      </c>
      <c r="DV210" s="93" t="str">
        <f t="shared" si="64"/>
        <v/>
      </c>
      <c r="DW210" s="120" t="str">
        <f t="shared" si="65"/>
        <v/>
      </c>
    </row>
    <row r="211" spans="1:127" x14ac:dyDescent="0.2">
      <c r="A211" s="563">
        <v>209</v>
      </c>
      <c r="B211" s="59" t="str">
        <f>IF(C211="","",'Critical Info &amp; Checklist'!$G$11&amp;"_"&amp;TEXT('New Data Sheet'!A211,"000")&amp;IF(ISBLANK('Sample Information'!D219),"","_"&amp;'Sample Information'!D219)&amp;IF(ISBLANK('Sample Information'!E219),"","_"&amp;'Sample Information'!E219)&amp;"_"&amp;C211)</f>
        <v/>
      </c>
      <c r="C211" s="91" t="str">
        <f>IF(ISBLANK('Sample Information'!C219),"",'Sample Information'!C219)</f>
        <v/>
      </c>
      <c r="D211" s="60" t="str">
        <f>IF(ISBLANK('Sample Information'!F219),"",'Sample Information'!F219)</f>
        <v/>
      </c>
      <c r="E211" s="70" t="str">
        <f>IF(ISBLANK('Sample Information'!E219),"",'Sample Information'!E219)</f>
        <v/>
      </c>
      <c r="F211" s="60" t="str">
        <f>IF(ISBLANK('Sample Information'!T219),"Not provided",'Sample Information'!T219)</f>
        <v>Not provided</v>
      </c>
      <c r="V211" s="231" t="str">
        <f t="shared" si="59"/>
        <v/>
      </c>
      <c r="W21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1" s="224"/>
      <c r="AN211" s="79"/>
      <c r="AO211" s="79"/>
      <c r="AP211" s="79"/>
      <c r="BF211" s="231" t="str">
        <f t="shared" si="51"/>
        <v/>
      </c>
      <c r="BJ211" s="232" t="str">
        <f t="shared" si="52"/>
        <v/>
      </c>
      <c r="BK211" s="232" t="str">
        <f t="shared" si="60"/>
        <v/>
      </c>
      <c r="BL211" s="232" t="str">
        <f t="shared" si="61"/>
        <v/>
      </c>
      <c r="BU211" s="236" t="str">
        <f t="shared" si="53"/>
        <v/>
      </c>
      <c r="BV211" s="236" t="str">
        <f t="shared" si="54"/>
        <v/>
      </c>
      <c r="BW211" s="236" t="str">
        <f t="shared" si="55"/>
        <v/>
      </c>
      <c r="BX211" s="535"/>
      <c r="BY211" s="536"/>
      <c r="CP211" s="224"/>
      <c r="CQ211" s="79"/>
      <c r="CR211" s="79"/>
      <c r="CS211" s="225"/>
      <c r="DI211" s="132" t="str">
        <f t="shared" si="62"/>
        <v/>
      </c>
      <c r="DP211" s="73" t="str">
        <f t="shared" si="63"/>
        <v/>
      </c>
      <c r="DQ211" s="61" t="str">
        <f t="shared" si="56"/>
        <v/>
      </c>
      <c r="DR211" s="74" t="str">
        <f t="shared" si="57"/>
        <v/>
      </c>
      <c r="DS211" s="564" t="str">
        <f>IFERROR(LOOKUP(B211,Pooling_Pool1!$C$14:$C$337,Pooling_Pool1!$B$14:$B$337),"")</f>
        <v/>
      </c>
      <c r="DT211" s="596"/>
      <c r="DU211" s="93" t="str">
        <f t="shared" si="58"/>
        <v/>
      </c>
      <c r="DV211" s="93" t="str">
        <f t="shared" si="64"/>
        <v/>
      </c>
      <c r="DW211" s="120" t="str">
        <f t="shared" si="65"/>
        <v/>
      </c>
    </row>
    <row r="212" spans="1:127" x14ac:dyDescent="0.2">
      <c r="A212" s="563">
        <v>210</v>
      </c>
      <c r="B212" s="59" t="str">
        <f>IF(C212="","",'Critical Info &amp; Checklist'!$G$11&amp;"_"&amp;TEXT('New Data Sheet'!A212,"000")&amp;IF(ISBLANK('Sample Information'!D220),"","_"&amp;'Sample Information'!D220)&amp;IF(ISBLANK('Sample Information'!E220),"","_"&amp;'Sample Information'!E220)&amp;"_"&amp;C212)</f>
        <v/>
      </c>
      <c r="C212" s="91" t="str">
        <f>IF(ISBLANK('Sample Information'!C220),"",'Sample Information'!C220)</f>
        <v/>
      </c>
      <c r="D212" s="60" t="str">
        <f>IF(ISBLANK('Sample Information'!F220),"",'Sample Information'!F220)</f>
        <v/>
      </c>
      <c r="E212" s="70" t="str">
        <f>IF(ISBLANK('Sample Information'!E220),"",'Sample Information'!E220)</f>
        <v/>
      </c>
      <c r="F212" s="60" t="str">
        <f>IF(ISBLANK('Sample Information'!T220),"Not provided",'Sample Information'!T220)</f>
        <v>Not provided</v>
      </c>
      <c r="V212" s="231" t="str">
        <f t="shared" si="59"/>
        <v/>
      </c>
      <c r="W21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2" s="224"/>
      <c r="AN212" s="79"/>
      <c r="AO212" s="79"/>
      <c r="AP212" s="79"/>
      <c r="BF212" s="231" t="str">
        <f t="shared" si="51"/>
        <v/>
      </c>
      <c r="BJ212" s="232" t="str">
        <f t="shared" si="52"/>
        <v/>
      </c>
      <c r="BK212" s="232" t="str">
        <f t="shared" si="60"/>
        <v/>
      </c>
      <c r="BL212" s="232" t="str">
        <f t="shared" si="61"/>
        <v/>
      </c>
      <c r="BU212" s="236" t="str">
        <f t="shared" si="53"/>
        <v/>
      </c>
      <c r="BV212" s="236" t="str">
        <f t="shared" si="54"/>
        <v/>
      </c>
      <c r="BW212" s="236" t="str">
        <f t="shared" si="55"/>
        <v/>
      </c>
      <c r="BX212" s="535"/>
      <c r="BY212" s="536"/>
      <c r="CP212" s="224"/>
      <c r="CQ212" s="79"/>
      <c r="CR212" s="79"/>
      <c r="CS212" s="225"/>
      <c r="DI212" s="132" t="str">
        <f t="shared" si="62"/>
        <v/>
      </c>
      <c r="DP212" s="73" t="str">
        <f t="shared" si="63"/>
        <v/>
      </c>
      <c r="DQ212" s="61" t="str">
        <f t="shared" si="56"/>
        <v/>
      </c>
      <c r="DR212" s="74" t="str">
        <f t="shared" si="57"/>
        <v/>
      </c>
      <c r="DS212" s="564" t="str">
        <f>IFERROR(LOOKUP(B212,Pooling_Pool1!$C$14:$C$337,Pooling_Pool1!$B$14:$B$337),"")</f>
        <v/>
      </c>
      <c r="DT212" s="596"/>
      <c r="DU212" s="93" t="str">
        <f t="shared" si="58"/>
        <v/>
      </c>
      <c r="DV212" s="93" t="str">
        <f t="shared" si="64"/>
        <v/>
      </c>
      <c r="DW212" s="120" t="str">
        <f t="shared" si="65"/>
        <v/>
      </c>
    </row>
    <row r="213" spans="1:127" x14ac:dyDescent="0.2">
      <c r="A213" s="563">
        <v>211</v>
      </c>
      <c r="B213" s="59" t="str">
        <f>IF(C213="","",'Critical Info &amp; Checklist'!$G$11&amp;"_"&amp;TEXT('New Data Sheet'!A213,"000")&amp;IF(ISBLANK('Sample Information'!D221),"","_"&amp;'Sample Information'!D221)&amp;IF(ISBLANK('Sample Information'!E221),"","_"&amp;'Sample Information'!E221)&amp;"_"&amp;C213)</f>
        <v/>
      </c>
      <c r="C213" s="91" t="str">
        <f>IF(ISBLANK('Sample Information'!C221),"",'Sample Information'!C221)</f>
        <v/>
      </c>
      <c r="D213" s="60" t="str">
        <f>IF(ISBLANK('Sample Information'!F221),"",'Sample Information'!F221)</f>
        <v/>
      </c>
      <c r="E213" s="70" t="str">
        <f>IF(ISBLANK('Sample Information'!E221),"",'Sample Information'!E221)</f>
        <v/>
      </c>
      <c r="F213" s="60" t="str">
        <f>IF(ISBLANK('Sample Information'!T221),"Not provided",'Sample Information'!T221)</f>
        <v>Not provided</v>
      </c>
      <c r="V213" s="231" t="str">
        <f t="shared" si="59"/>
        <v/>
      </c>
      <c r="W21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3" s="224"/>
      <c r="AN213" s="79"/>
      <c r="AO213" s="79"/>
      <c r="AP213" s="79"/>
      <c r="BF213" s="231" t="str">
        <f t="shared" si="51"/>
        <v/>
      </c>
      <c r="BJ213" s="232" t="str">
        <f t="shared" si="52"/>
        <v/>
      </c>
      <c r="BK213" s="232" t="str">
        <f t="shared" si="60"/>
        <v/>
      </c>
      <c r="BL213" s="232" t="str">
        <f t="shared" si="61"/>
        <v/>
      </c>
      <c r="BU213" s="236" t="str">
        <f t="shared" si="53"/>
        <v/>
      </c>
      <c r="BV213" s="236" t="str">
        <f t="shared" si="54"/>
        <v/>
      </c>
      <c r="BW213" s="236" t="str">
        <f t="shared" si="55"/>
        <v/>
      </c>
      <c r="BX213" s="535"/>
      <c r="BY213" s="536"/>
      <c r="CP213" s="224"/>
      <c r="CQ213" s="79"/>
      <c r="CR213" s="79"/>
      <c r="CS213" s="225"/>
      <c r="DI213" s="132" t="str">
        <f t="shared" si="62"/>
        <v/>
      </c>
      <c r="DP213" s="73" t="str">
        <f t="shared" si="63"/>
        <v/>
      </c>
      <c r="DQ213" s="61" t="str">
        <f t="shared" si="56"/>
        <v/>
      </c>
      <c r="DR213" s="74" t="str">
        <f t="shared" si="57"/>
        <v/>
      </c>
      <c r="DS213" s="564" t="str">
        <f>IFERROR(LOOKUP(B213,Pooling_Pool1!$C$14:$C$337,Pooling_Pool1!$B$14:$B$337),"")</f>
        <v/>
      </c>
      <c r="DT213" s="596"/>
      <c r="DU213" s="93" t="str">
        <f t="shared" si="58"/>
        <v/>
      </c>
      <c r="DV213" s="93" t="str">
        <f t="shared" si="64"/>
        <v/>
      </c>
      <c r="DW213" s="120" t="str">
        <f t="shared" si="65"/>
        <v/>
      </c>
    </row>
    <row r="214" spans="1:127" x14ac:dyDescent="0.2">
      <c r="A214" s="563">
        <v>212</v>
      </c>
      <c r="B214" s="59" t="str">
        <f>IF(C214="","",'Critical Info &amp; Checklist'!$G$11&amp;"_"&amp;TEXT('New Data Sheet'!A214,"000")&amp;IF(ISBLANK('Sample Information'!D222),"","_"&amp;'Sample Information'!D222)&amp;IF(ISBLANK('Sample Information'!E222),"","_"&amp;'Sample Information'!E222)&amp;"_"&amp;C214)</f>
        <v/>
      </c>
      <c r="C214" s="91" t="str">
        <f>IF(ISBLANK('Sample Information'!C222),"",'Sample Information'!C222)</f>
        <v/>
      </c>
      <c r="D214" s="60" t="str">
        <f>IF(ISBLANK('Sample Information'!F222),"",'Sample Information'!F222)</f>
        <v/>
      </c>
      <c r="E214" s="70" t="str">
        <f>IF(ISBLANK('Sample Information'!E222),"",'Sample Information'!E222)</f>
        <v/>
      </c>
      <c r="F214" s="60" t="str">
        <f>IF(ISBLANK('Sample Information'!T222),"Not provided",'Sample Information'!T222)</f>
        <v>Not provided</v>
      </c>
      <c r="V214" s="231" t="str">
        <f t="shared" si="59"/>
        <v/>
      </c>
      <c r="W21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4" s="224"/>
      <c r="AN214" s="79"/>
      <c r="AO214" s="79"/>
      <c r="AP214" s="79"/>
      <c r="BF214" s="231" t="str">
        <f t="shared" si="51"/>
        <v/>
      </c>
      <c r="BJ214" s="232" t="str">
        <f t="shared" si="52"/>
        <v/>
      </c>
      <c r="BK214" s="232" t="str">
        <f t="shared" si="60"/>
        <v/>
      </c>
      <c r="BL214" s="232" t="str">
        <f t="shared" si="61"/>
        <v/>
      </c>
      <c r="BU214" s="236" t="str">
        <f t="shared" si="53"/>
        <v/>
      </c>
      <c r="BV214" s="236" t="str">
        <f t="shared" si="54"/>
        <v/>
      </c>
      <c r="BW214" s="236" t="str">
        <f t="shared" si="55"/>
        <v/>
      </c>
      <c r="BX214" s="535"/>
      <c r="BY214" s="536"/>
      <c r="CP214" s="224"/>
      <c r="CQ214" s="79"/>
      <c r="CR214" s="79"/>
      <c r="CS214" s="225"/>
      <c r="DI214" s="132" t="str">
        <f t="shared" si="62"/>
        <v/>
      </c>
      <c r="DP214" s="73" t="str">
        <f t="shared" si="63"/>
        <v/>
      </c>
      <c r="DQ214" s="61" t="str">
        <f t="shared" si="56"/>
        <v/>
      </c>
      <c r="DR214" s="74" t="str">
        <f t="shared" si="57"/>
        <v/>
      </c>
      <c r="DS214" s="564" t="str">
        <f>IFERROR(LOOKUP(B214,Pooling_Pool1!$C$14:$C$337,Pooling_Pool1!$B$14:$B$337),"")</f>
        <v/>
      </c>
      <c r="DT214" s="596"/>
      <c r="DU214" s="93" t="str">
        <f t="shared" si="58"/>
        <v/>
      </c>
      <c r="DV214" s="93" t="str">
        <f t="shared" si="64"/>
        <v/>
      </c>
      <c r="DW214" s="120" t="str">
        <f t="shared" si="65"/>
        <v/>
      </c>
    </row>
    <row r="215" spans="1:127" x14ac:dyDescent="0.2">
      <c r="A215" s="563">
        <v>213</v>
      </c>
      <c r="B215" s="59" t="str">
        <f>IF(C215="","",'Critical Info &amp; Checklist'!$G$11&amp;"_"&amp;TEXT('New Data Sheet'!A215,"000")&amp;IF(ISBLANK('Sample Information'!D223),"","_"&amp;'Sample Information'!D223)&amp;IF(ISBLANK('Sample Information'!E223),"","_"&amp;'Sample Information'!E223)&amp;"_"&amp;C215)</f>
        <v/>
      </c>
      <c r="C215" s="91" t="str">
        <f>IF(ISBLANK('Sample Information'!C223),"",'Sample Information'!C223)</f>
        <v/>
      </c>
      <c r="D215" s="60" t="str">
        <f>IF(ISBLANK('Sample Information'!F223),"",'Sample Information'!F223)</f>
        <v/>
      </c>
      <c r="E215" s="70" t="str">
        <f>IF(ISBLANK('Sample Information'!E223),"",'Sample Information'!E223)</f>
        <v/>
      </c>
      <c r="F215" s="60" t="str">
        <f>IF(ISBLANK('Sample Information'!T223),"Not provided",'Sample Information'!T223)</f>
        <v>Not provided</v>
      </c>
      <c r="V215" s="231" t="str">
        <f t="shared" si="59"/>
        <v/>
      </c>
      <c r="W21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5" s="224"/>
      <c r="AN215" s="79"/>
      <c r="AO215" s="79"/>
      <c r="AP215" s="79"/>
      <c r="BF215" s="231" t="str">
        <f t="shared" si="51"/>
        <v/>
      </c>
      <c r="BJ215" s="232" t="str">
        <f t="shared" si="52"/>
        <v/>
      </c>
      <c r="BK215" s="232" t="str">
        <f t="shared" si="60"/>
        <v/>
      </c>
      <c r="BL215" s="232" t="str">
        <f t="shared" si="61"/>
        <v/>
      </c>
      <c r="BU215" s="236" t="str">
        <f t="shared" si="53"/>
        <v/>
      </c>
      <c r="BV215" s="236" t="str">
        <f t="shared" si="54"/>
        <v/>
      </c>
      <c r="BW215" s="236" t="str">
        <f t="shared" si="55"/>
        <v/>
      </c>
      <c r="BX215" s="535"/>
      <c r="BY215" s="536"/>
      <c r="CP215" s="224"/>
      <c r="CQ215" s="79"/>
      <c r="CR215" s="79"/>
      <c r="CS215" s="225"/>
      <c r="DI215" s="132" t="str">
        <f t="shared" si="62"/>
        <v/>
      </c>
      <c r="DP215" s="73" t="str">
        <f t="shared" si="63"/>
        <v/>
      </c>
      <c r="DQ215" s="61" t="str">
        <f t="shared" si="56"/>
        <v/>
      </c>
      <c r="DR215" s="74" t="str">
        <f t="shared" si="57"/>
        <v/>
      </c>
      <c r="DS215" s="564" t="str">
        <f>IFERROR(LOOKUP(B215,Pooling_Pool1!$C$14:$C$337,Pooling_Pool1!$B$14:$B$337),"")</f>
        <v/>
      </c>
      <c r="DT215" s="596"/>
      <c r="DU215" s="93" t="str">
        <f t="shared" si="58"/>
        <v/>
      </c>
      <c r="DV215" s="93" t="str">
        <f t="shared" si="64"/>
        <v/>
      </c>
      <c r="DW215" s="120" t="str">
        <f t="shared" si="65"/>
        <v/>
      </c>
    </row>
    <row r="216" spans="1:127" x14ac:dyDescent="0.2">
      <c r="A216" s="563">
        <v>214</v>
      </c>
      <c r="B216" s="59" t="str">
        <f>IF(C216="","",'Critical Info &amp; Checklist'!$G$11&amp;"_"&amp;TEXT('New Data Sheet'!A216,"000")&amp;IF(ISBLANK('Sample Information'!D224),"","_"&amp;'Sample Information'!D224)&amp;IF(ISBLANK('Sample Information'!E224),"","_"&amp;'Sample Information'!E224)&amp;"_"&amp;C216)</f>
        <v/>
      </c>
      <c r="C216" s="91" t="str">
        <f>IF(ISBLANK('Sample Information'!C224),"",'Sample Information'!C224)</f>
        <v/>
      </c>
      <c r="D216" s="60" t="str">
        <f>IF(ISBLANK('Sample Information'!F224),"",'Sample Information'!F224)</f>
        <v/>
      </c>
      <c r="E216" s="70" t="str">
        <f>IF(ISBLANK('Sample Information'!E224),"",'Sample Information'!E224)</f>
        <v/>
      </c>
      <c r="F216" s="60" t="str">
        <f>IF(ISBLANK('Sample Information'!T224),"Not provided",'Sample Information'!T224)</f>
        <v>Not provided</v>
      </c>
      <c r="V216" s="231" t="str">
        <f t="shared" si="59"/>
        <v/>
      </c>
      <c r="W21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6" s="224"/>
      <c r="AN216" s="79"/>
      <c r="AO216" s="79"/>
      <c r="AP216" s="79"/>
      <c r="BF216" s="231" t="str">
        <f t="shared" si="51"/>
        <v/>
      </c>
      <c r="BJ216" s="232" t="str">
        <f t="shared" si="52"/>
        <v/>
      </c>
      <c r="BK216" s="232" t="str">
        <f t="shared" si="60"/>
        <v/>
      </c>
      <c r="BL216" s="232" t="str">
        <f t="shared" si="61"/>
        <v/>
      </c>
      <c r="BU216" s="236" t="str">
        <f t="shared" si="53"/>
        <v/>
      </c>
      <c r="BV216" s="236" t="str">
        <f t="shared" si="54"/>
        <v/>
      </c>
      <c r="BW216" s="236" t="str">
        <f t="shared" si="55"/>
        <v/>
      </c>
      <c r="BX216" s="535"/>
      <c r="BY216" s="536"/>
      <c r="CP216" s="224"/>
      <c r="CQ216" s="79"/>
      <c r="CR216" s="79"/>
      <c r="CS216" s="225"/>
      <c r="DI216" s="132" t="str">
        <f t="shared" si="62"/>
        <v/>
      </c>
      <c r="DP216" s="73" t="str">
        <f t="shared" si="63"/>
        <v/>
      </c>
      <c r="DQ216" s="61" t="str">
        <f t="shared" si="56"/>
        <v/>
      </c>
      <c r="DR216" s="74" t="str">
        <f t="shared" si="57"/>
        <v/>
      </c>
      <c r="DS216" s="564" t="str">
        <f>IFERROR(LOOKUP(B216,Pooling_Pool1!$C$14:$C$337,Pooling_Pool1!$B$14:$B$337),"")</f>
        <v/>
      </c>
      <c r="DT216" s="596"/>
      <c r="DU216" s="93" t="str">
        <f t="shared" si="58"/>
        <v/>
      </c>
      <c r="DV216" s="93" t="str">
        <f t="shared" si="64"/>
        <v/>
      </c>
      <c r="DW216" s="120" t="str">
        <f t="shared" si="65"/>
        <v/>
      </c>
    </row>
    <row r="217" spans="1:127" x14ac:dyDescent="0.2">
      <c r="A217" s="563">
        <v>215</v>
      </c>
      <c r="B217" s="59" t="str">
        <f>IF(C217="","",'Critical Info &amp; Checklist'!$G$11&amp;"_"&amp;TEXT('New Data Sheet'!A217,"000")&amp;IF(ISBLANK('Sample Information'!D225),"","_"&amp;'Sample Information'!D225)&amp;IF(ISBLANK('Sample Information'!E225),"","_"&amp;'Sample Information'!E225)&amp;"_"&amp;C217)</f>
        <v/>
      </c>
      <c r="C217" s="91" t="str">
        <f>IF(ISBLANK('Sample Information'!C225),"",'Sample Information'!C225)</f>
        <v/>
      </c>
      <c r="D217" s="60" t="str">
        <f>IF(ISBLANK('Sample Information'!F225),"",'Sample Information'!F225)</f>
        <v/>
      </c>
      <c r="E217" s="70" t="str">
        <f>IF(ISBLANK('Sample Information'!E225),"",'Sample Information'!E225)</f>
        <v/>
      </c>
      <c r="F217" s="60" t="str">
        <f>IF(ISBLANK('Sample Information'!T225),"Not provided",'Sample Information'!T225)</f>
        <v>Not provided</v>
      </c>
      <c r="V217" s="231" t="str">
        <f t="shared" si="59"/>
        <v/>
      </c>
      <c r="W21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7" s="224"/>
      <c r="AN217" s="79"/>
      <c r="AO217" s="79"/>
      <c r="AP217" s="79"/>
      <c r="BF217" s="231" t="str">
        <f t="shared" si="51"/>
        <v/>
      </c>
      <c r="BJ217" s="232" t="str">
        <f t="shared" si="52"/>
        <v/>
      </c>
      <c r="BK217" s="232" t="str">
        <f t="shared" si="60"/>
        <v/>
      </c>
      <c r="BL217" s="232" t="str">
        <f t="shared" si="61"/>
        <v/>
      </c>
      <c r="BU217" s="236" t="str">
        <f t="shared" si="53"/>
        <v/>
      </c>
      <c r="BV217" s="236" t="str">
        <f t="shared" si="54"/>
        <v/>
      </c>
      <c r="BW217" s="236" t="str">
        <f t="shared" si="55"/>
        <v/>
      </c>
      <c r="BX217" s="535"/>
      <c r="BY217" s="536"/>
      <c r="CP217" s="224"/>
      <c r="CQ217" s="79"/>
      <c r="CR217" s="79"/>
      <c r="CS217" s="225"/>
      <c r="DI217" s="132" t="str">
        <f t="shared" si="62"/>
        <v/>
      </c>
      <c r="DP217" s="73" t="str">
        <f t="shared" si="63"/>
        <v/>
      </c>
      <c r="DQ217" s="61" t="str">
        <f t="shared" si="56"/>
        <v/>
      </c>
      <c r="DR217" s="74" t="str">
        <f t="shared" si="57"/>
        <v/>
      </c>
      <c r="DS217" s="564" t="str">
        <f>IFERROR(LOOKUP(B217,Pooling_Pool1!$C$14:$C$337,Pooling_Pool1!$B$14:$B$337),"")</f>
        <v/>
      </c>
      <c r="DT217" s="596"/>
      <c r="DU217" s="93" t="str">
        <f t="shared" si="58"/>
        <v/>
      </c>
      <c r="DV217" s="93" t="str">
        <f t="shared" si="64"/>
        <v/>
      </c>
      <c r="DW217" s="120" t="str">
        <f t="shared" si="65"/>
        <v/>
      </c>
    </row>
    <row r="218" spans="1:127" x14ac:dyDescent="0.2">
      <c r="A218" s="563">
        <v>216</v>
      </c>
      <c r="B218" s="59" t="str">
        <f>IF(C218="","",'Critical Info &amp; Checklist'!$G$11&amp;"_"&amp;TEXT('New Data Sheet'!A218,"000")&amp;IF(ISBLANK('Sample Information'!D226),"","_"&amp;'Sample Information'!D226)&amp;IF(ISBLANK('Sample Information'!E226),"","_"&amp;'Sample Information'!E226)&amp;"_"&amp;C218)</f>
        <v/>
      </c>
      <c r="C218" s="91" t="str">
        <f>IF(ISBLANK('Sample Information'!C226),"",'Sample Information'!C226)</f>
        <v/>
      </c>
      <c r="D218" s="60" t="str">
        <f>IF(ISBLANK('Sample Information'!F226),"",'Sample Information'!F226)</f>
        <v/>
      </c>
      <c r="E218" s="70" t="str">
        <f>IF(ISBLANK('Sample Information'!E226),"",'Sample Information'!E226)</f>
        <v/>
      </c>
      <c r="F218" s="60" t="str">
        <f>IF(ISBLANK('Sample Information'!T226),"Not provided",'Sample Information'!T226)</f>
        <v>Not provided</v>
      </c>
      <c r="V218" s="231" t="str">
        <f t="shared" si="59"/>
        <v/>
      </c>
      <c r="W21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8" s="224"/>
      <c r="AN218" s="79"/>
      <c r="AO218" s="79"/>
      <c r="AP218" s="79"/>
      <c r="BF218" s="231" t="str">
        <f t="shared" si="51"/>
        <v/>
      </c>
      <c r="BJ218" s="232" t="str">
        <f t="shared" si="52"/>
        <v/>
      </c>
      <c r="BK218" s="232" t="str">
        <f t="shared" si="60"/>
        <v/>
      </c>
      <c r="BL218" s="232" t="str">
        <f t="shared" si="61"/>
        <v/>
      </c>
      <c r="BU218" s="236" t="str">
        <f t="shared" si="53"/>
        <v/>
      </c>
      <c r="BV218" s="236" t="str">
        <f t="shared" si="54"/>
        <v/>
      </c>
      <c r="BW218" s="236" t="str">
        <f t="shared" si="55"/>
        <v/>
      </c>
      <c r="BX218" s="535"/>
      <c r="BY218" s="536"/>
      <c r="CP218" s="224"/>
      <c r="CQ218" s="79"/>
      <c r="CR218" s="79"/>
      <c r="CS218" s="225"/>
      <c r="DI218" s="132" t="str">
        <f t="shared" si="62"/>
        <v/>
      </c>
      <c r="DP218" s="73" t="str">
        <f t="shared" si="63"/>
        <v/>
      </c>
      <c r="DQ218" s="61" t="str">
        <f t="shared" si="56"/>
        <v/>
      </c>
      <c r="DR218" s="74" t="str">
        <f t="shared" si="57"/>
        <v/>
      </c>
      <c r="DS218" s="564" t="str">
        <f>IFERROR(LOOKUP(B218,Pooling_Pool1!$C$14:$C$337,Pooling_Pool1!$B$14:$B$337),"")</f>
        <v/>
      </c>
      <c r="DT218" s="596"/>
      <c r="DU218" s="93" t="str">
        <f t="shared" si="58"/>
        <v/>
      </c>
      <c r="DV218" s="93" t="str">
        <f t="shared" si="64"/>
        <v/>
      </c>
      <c r="DW218" s="120" t="str">
        <f t="shared" si="65"/>
        <v/>
      </c>
    </row>
    <row r="219" spans="1:127" x14ac:dyDescent="0.2">
      <c r="A219" s="563">
        <v>217</v>
      </c>
      <c r="B219" s="59" t="str">
        <f>IF(C219="","",'Critical Info &amp; Checklist'!$G$11&amp;"_"&amp;TEXT('New Data Sheet'!A219,"000")&amp;IF(ISBLANK('Sample Information'!D227),"","_"&amp;'Sample Information'!D227)&amp;IF(ISBLANK('Sample Information'!E227),"","_"&amp;'Sample Information'!E227)&amp;"_"&amp;C219)</f>
        <v/>
      </c>
      <c r="C219" s="91" t="str">
        <f>IF(ISBLANK('Sample Information'!C227),"",'Sample Information'!C227)</f>
        <v/>
      </c>
      <c r="D219" s="60" t="str">
        <f>IF(ISBLANK('Sample Information'!F227),"",'Sample Information'!F227)</f>
        <v/>
      </c>
      <c r="E219" s="70" t="str">
        <f>IF(ISBLANK('Sample Information'!E227),"",'Sample Information'!E227)</f>
        <v/>
      </c>
      <c r="F219" s="60" t="str">
        <f>IF(ISBLANK('Sample Information'!T227),"Not provided",'Sample Information'!T227)</f>
        <v>Not provided</v>
      </c>
      <c r="V219" s="231" t="str">
        <f t="shared" si="59"/>
        <v/>
      </c>
      <c r="W21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19" s="224"/>
      <c r="AN219" s="79"/>
      <c r="AO219" s="79"/>
      <c r="AP219" s="79"/>
      <c r="BF219" s="231" t="str">
        <f t="shared" si="51"/>
        <v/>
      </c>
      <c r="BJ219" s="232" t="str">
        <f t="shared" si="52"/>
        <v/>
      </c>
      <c r="BK219" s="232" t="str">
        <f t="shared" si="60"/>
        <v/>
      </c>
      <c r="BL219" s="232" t="str">
        <f t="shared" si="61"/>
        <v/>
      </c>
      <c r="BU219" s="236" t="str">
        <f t="shared" si="53"/>
        <v/>
      </c>
      <c r="BV219" s="236" t="str">
        <f t="shared" si="54"/>
        <v/>
      </c>
      <c r="BW219" s="236" t="str">
        <f t="shared" si="55"/>
        <v/>
      </c>
      <c r="BX219" s="535"/>
      <c r="BY219" s="536"/>
      <c r="CP219" s="224"/>
      <c r="CQ219" s="79"/>
      <c r="CR219" s="79"/>
      <c r="CS219" s="225"/>
      <c r="DI219" s="132" t="str">
        <f t="shared" si="62"/>
        <v/>
      </c>
      <c r="DP219" s="73" t="str">
        <f t="shared" si="63"/>
        <v/>
      </c>
      <c r="DQ219" s="61" t="str">
        <f t="shared" si="56"/>
        <v/>
      </c>
      <c r="DR219" s="74" t="str">
        <f t="shared" si="57"/>
        <v/>
      </c>
      <c r="DS219" s="564" t="str">
        <f>IFERROR(LOOKUP(B219,Pooling_Pool1!$C$14:$C$337,Pooling_Pool1!$B$14:$B$337),"")</f>
        <v/>
      </c>
      <c r="DT219" s="596"/>
      <c r="DU219" s="93" t="str">
        <f t="shared" si="58"/>
        <v/>
      </c>
      <c r="DV219" s="93" t="str">
        <f t="shared" si="64"/>
        <v/>
      </c>
      <c r="DW219" s="120" t="str">
        <f t="shared" si="65"/>
        <v/>
      </c>
    </row>
    <row r="220" spans="1:127" x14ac:dyDescent="0.2">
      <c r="A220" s="563">
        <v>218</v>
      </c>
      <c r="B220" s="59" t="str">
        <f>IF(C220="","",'Critical Info &amp; Checklist'!$G$11&amp;"_"&amp;TEXT('New Data Sheet'!A220,"000")&amp;IF(ISBLANK('Sample Information'!D228),"","_"&amp;'Sample Information'!D228)&amp;IF(ISBLANK('Sample Information'!E228),"","_"&amp;'Sample Information'!E228)&amp;"_"&amp;C220)</f>
        <v/>
      </c>
      <c r="C220" s="91" t="str">
        <f>IF(ISBLANK('Sample Information'!C228),"",'Sample Information'!C228)</f>
        <v/>
      </c>
      <c r="D220" s="60" t="str">
        <f>IF(ISBLANK('Sample Information'!F228),"",'Sample Information'!F228)</f>
        <v/>
      </c>
      <c r="E220" s="70" t="str">
        <f>IF(ISBLANK('Sample Information'!E228),"",'Sample Information'!E228)</f>
        <v/>
      </c>
      <c r="F220" s="60" t="str">
        <f>IF(ISBLANK('Sample Information'!T228),"Not provided",'Sample Information'!T228)</f>
        <v>Not provided</v>
      </c>
      <c r="V220" s="231" t="str">
        <f t="shared" si="59"/>
        <v/>
      </c>
      <c r="W22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0" s="224"/>
      <c r="AN220" s="79"/>
      <c r="AO220" s="79"/>
      <c r="AP220" s="79"/>
      <c r="BF220" s="231" t="str">
        <f t="shared" si="51"/>
        <v/>
      </c>
      <c r="BJ220" s="232" t="str">
        <f t="shared" si="52"/>
        <v/>
      </c>
      <c r="BK220" s="232" t="str">
        <f t="shared" si="60"/>
        <v/>
      </c>
      <c r="BL220" s="232" t="str">
        <f t="shared" si="61"/>
        <v/>
      </c>
      <c r="BU220" s="236" t="str">
        <f t="shared" si="53"/>
        <v/>
      </c>
      <c r="BV220" s="236" t="str">
        <f t="shared" si="54"/>
        <v/>
      </c>
      <c r="BW220" s="236" t="str">
        <f t="shared" si="55"/>
        <v/>
      </c>
      <c r="BX220" s="535"/>
      <c r="BY220" s="536"/>
      <c r="CP220" s="224"/>
      <c r="CQ220" s="79"/>
      <c r="CR220" s="79"/>
      <c r="CS220" s="225"/>
      <c r="DI220" s="132" t="str">
        <f t="shared" si="62"/>
        <v/>
      </c>
      <c r="DP220" s="73" t="str">
        <f t="shared" si="63"/>
        <v/>
      </c>
      <c r="DQ220" s="61" t="str">
        <f t="shared" si="56"/>
        <v/>
      </c>
      <c r="DR220" s="74" t="str">
        <f t="shared" si="57"/>
        <v/>
      </c>
      <c r="DS220" s="564" t="str">
        <f>IFERROR(LOOKUP(B220,Pooling_Pool1!$C$14:$C$337,Pooling_Pool1!$B$14:$B$337),"")</f>
        <v/>
      </c>
      <c r="DT220" s="596"/>
      <c r="DU220" s="93" t="str">
        <f t="shared" si="58"/>
        <v/>
      </c>
      <c r="DV220" s="93" t="str">
        <f t="shared" si="64"/>
        <v/>
      </c>
      <c r="DW220" s="120" t="str">
        <f t="shared" si="65"/>
        <v/>
      </c>
    </row>
    <row r="221" spans="1:127" x14ac:dyDescent="0.2">
      <c r="A221" s="563">
        <v>219</v>
      </c>
      <c r="B221" s="59" t="str">
        <f>IF(C221="","",'Critical Info &amp; Checklist'!$G$11&amp;"_"&amp;TEXT('New Data Sheet'!A221,"000")&amp;IF(ISBLANK('Sample Information'!D229),"","_"&amp;'Sample Information'!D229)&amp;IF(ISBLANK('Sample Information'!E229),"","_"&amp;'Sample Information'!E229)&amp;"_"&amp;C221)</f>
        <v/>
      </c>
      <c r="C221" s="91" t="str">
        <f>IF(ISBLANK('Sample Information'!C229),"",'Sample Information'!C229)</f>
        <v/>
      </c>
      <c r="D221" s="60" t="str">
        <f>IF(ISBLANK('Sample Information'!F229),"",'Sample Information'!F229)</f>
        <v/>
      </c>
      <c r="E221" s="70" t="str">
        <f>IF(ISBLANK('Sample Information'!E229),"",'Sample Information'!E229)</f>
        <v/>
      </c>
      <c r="F221" s="60" t="str">
        <f>IF(ISBLANK('Sample Information'!T229),"Not provided",'Sample Information'!T229)</f>
        <v>Not provided</v>
      </c>
      <c r="V221" s="231" t="str">
        <f t="shared" si="59"/>
        <v/>
      </c>
      <c r="W22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1" s="224"/>
      <c r="AN221" s="79"/>
      <c r="AO221" s="79"/>
      <c r="AP221" s="79"/>
      <c r="BF221" s="231" t="str">
        <f t="shared" si="51"/>
        <v/>
      </c>
      <c r="BJ221" s="232" t="str">
        <f t="shared" si="52"/>
        <v/>
      </c>
      <c r="BK221" s="232" t="str">
        <f t="shared" si="60"/>
        <v/>
      </c>
      <c r="BL221" s="232" t="str">
        <f t="shared" si="61"/>
        <v/>
      </c>
      <c r="BU221" s="236" t="str">
        <f t="shared" si="53"/>
        <v/>
      </c>
      <c r="BV221" s="236" t="str">
        <f t="shared" si="54"/>
        <v/>
      </c>
      <c r="BW221" s="236" t="str">
        <f t="shared" si="55"/>
        <v/>
      </c>
      <c r="BX221" s="535"/>
      <c r="BY221" s="536"/>
      <c r="CP221" s="224"/>
      <c r="CQ221" s="79"/>
      <c r="CR221" s="79"/>
      <c r="CS221" s="225"/>
      <c r="DI221" s="132" t="str">
        <f t="shared" si="62"/>
        <v/>
      </c>
      <c r="DP221" s="73" t="str">
        <f t="shared" si="63"/>
        <v/>
      </c>
      <c r="DQ221" s="61" t="str">
        <f t="shared" si="56"/>
        <v/>
      </c>
      <c r="DR221" s="74" t="str">
        <f t="shared" si="57"/>
        <v/>
      </c>
      <c r="DS221" s="564" t="str">
        <f>IFERROR(LOOKUP(B221,Pooling_Pool1!$C$14:$C$337,Pooling_Pool1!$B$14:$B$337),"")</f>
        <v/>
      </c>
      <c r="DT221" s="596"/>
      <c r="DU221" s="93" t="str">
        <f t="shared" si="58"/>
        <v/>
      </c>
      <c r="DV221" s="93" t="str">
        <f t="shared" si="64"/>
        <v/>
      </c>
      <c r="DW221" s="120" t="str">
        <f t="shared" si="65"/>
        <v/>
      </c>
    </row>
    <row r="222" spans="1:127" x14ac:dyDescent="0.2">
      <c r="A222" s="563">
        <v>220</v>
      </c>
      <c r="B222" s="59" t="str">
        <f>IF(C222="","",'Critical Info &amp; Checklist'!$G$11&amp;"_"&amp;TEXT('New Data Sheet'!A222,"000")&amp;IF(ISBLANK('Sample Information'!D230),"","_"&amp;'Sample Information'!D230)&amp;IF(ISBLANK('Sample Information'!E230),"","_"&amp;'Sample Information'!E230)&amp;"_"&amp;C222)</f>
        <v/>
      </c>
      <c r="C222" s="91" t="str">
        <f>IF(ISBLANK('Sample Information'!C230),"",'Sample Information'!C230)</f>
        <v/>
      </c>
      <c r="D222" s="60" t="str">
        <f>IF(ISBLANK('Sample Information'!F230),"",'Sample Information'!F230)</f>
        <v/>
      </c>
      <c r="E222" s="70" t="str">
        <f>IF(ISBLANK('Sample Information'!E230),"",'Sample Information'!E230)</f>
        <v/>
      </c>
      <c r="F222" s="60" t="str">
        <f>IF(ISBLANK('Sample Information'!T230),"Not provided",'Sample Information'!T230)</f>
        <v>Not provided</v>
      </c>
      <c r="V222" s="231" t="str">
        <f t="shared" si="59"/>
        <v/>
      </c>
      <c r="W22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2" s="224"/>
      <c r="AN222" s="79"/>
      <c r="AO222" s="79"/>
      <c r="AP222" s="79"/>
      <c r="BF222" s="231" t="str">
        <f t="shared" si="51"/>
        <v/>
      </c>
      <c r="BJ222" s="232" t="str">
        <f t="shared" si="52"/>
        <v/>
      </c>
      <c r="BK222" s="232" t="str">
        <f t="shared" si="60"/>
        <v/>
      </c>
      <c r="BL222" s="232" t="str">
        <f t="shared" si="61"/>
        <v/>
      </c>
      <c r="BU222" s="236" t="str">
        <f t="shared" si="53"/>
        <v/>
      </c>
      <c r="BV222" s="236" t="str">
        <f t="shared" si="54"/>
        <v/>
      </c>
      <c r="BW222" s="236" t="str">
        <f t="shared" si="55"/>
        <v/>
      </c>
      <c r="BX222" s="535"/>
      <c r="BY222" s="536"/>
      <c r="CP222" s="224"/>
      <c r="CQ222" s="79"/>
      <c r="CR222" s="79"/>
      <c r="CS222" s="225"/>
      <c r="DI222" s="132" t="str">
        <f t="shared" si="62"/>
        <v/>
      </c>
      <c r="DP222" s="73" t="str">
        <f t="shared" si="63"/>
        <v/>
      </c>
      <c r="DQ222" s="61" t="str">
        <f t="shared" si="56"/>
        <v/>
      </c>
      <c r="DR222" s="74" t="str">
        <f t="shared" si="57"/>
        <v/>
      </c>
      <c r="DS222" s="564" t="str">
        <f>IFERROR(LOOKUP(B222,Pooling_Pool1!$C$14:$C$337,Pooling_Pool1!$B$14:$B$337),"")</f>
        <v/>
      </c>
      <c r="DT222" s="596"/>
      <c r="DU222" s="93" t="str">
        <f t="shared" si="58"/>
        <v/>
      </c>
      <c r="DV222" s="93" t="str">
        <f t="shared" si="64"/>
        <v/>
      </c>
      <c r="DW222" s="120" t="str">
        <f t="shared" si="65"/>
        <v/>
      </c>
    </row>
    <row r="223" spans="1:127" x14ac:dyDescent="0.2">
      <c r="A223" s="563">
        <v>221</v>
      </c>
      <c r="B223" s="59" t="str">
        <f>IF(C223="","",'Critical Info &amp; Checklist'!$G$11&amp;"_"&amp;TEXT('New Data Sheet'!A223,"000")&amp;IF(ISBLANK('Sample Information'!D231),"","_"&amp;'Sample Information'!D231)&amp;IF(ISBLANK('Sample Information'!E231),"","_"&amp;'Sample Information'!E231)&amp;"_"&amp;C223)</f>
        <v/>
      </c>
      <c r="C223" s="91" t="str">
        <f>IF(ISBLANK('Sample Information'!C231),"",'Sample Information'!C231)</f>
        <v/>
      </c>
      <c r="D223" s="60" t="str">
        <f>IF(ISBLANK('Sample Information'!F231),"",'Sample Information'!F231)</f>
        <v/>
      </c>
      <c r="E223" s="70" t="str">
        <f>IF(ISBLANK('Sample Information'!E231),"",'Sample Information'!E231)</f>
        <v/>
      </c>
      <c r="F223" s="60" t="str">
        <f>IF(ISBLANK('Sample Information'!T231),"Not provided",'Sample Information'!T231)</f>
        <v>Not provided</v>
      </c>
      <c r="V223" s="231" t="str">
        <f t="shared" si="59"/>
        <v/>
      </c>
      <c r="W22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3" s="224"/>
      <c r="AN223" s="79"/>
      <c r="AO223" s="79"/>
      <c r="AP223" s="79"/>
      <c r="BF223" s="231" t="str">
        <f t="shared" si="51"/>
        <v/>
      </c>
      <c r="BJ223" s="232" t="str">
        <f t="shared" si="52"/>
        <v/>
      </c>
      <c r="BK223" s="232" t="str">
        <f t="shared" si="60"/>
        <v/>
      </c>
      <c r="BL223" s="232" t="str">
        <f t="shared" si="61"/>
        <v/>
      </c>
      <c r="BU223" s="236" t="str">
        <f t="shared" si="53"/>
        <v/>
      </c>
      <c r="BV223" s="236" t="str">
        <f t="shared" si="54"/>
        <v/>
      </c>
      <c r="BW223" s="236" t="str">
        <f t="shared" si="55"/>
        <v/>
      </c>
      <c r="BX223" s="535"/>
      <c r="BY223" s="536"/>
      <c r="CP223" s="224"/>
      <c r="CQ223" s="79"/>
      <c r="CR223" s="79"/>
      <c r="CS223" s="225"/>
      <c r="DI223" s="132" t="str">
        <f t="shared" si="62"/>
        <v/>
      </c>
      <c r="DP223" s="73" t="str">
        <f t="shared" si="63"/>
        <v/>
      </c>
      <c r="DQ223" s="61" t="str">
        <f t="shared" si="56"/>
        <v/>
      </c>
      <c r="DR223" s="74" t="str">
        <f t="shared" si="57"/>
        <v/>
      </c>
      <c r="DS223" s="564" t="str">
        <f>IFERROR(LOOKUP(B223,Pooling_Pool1!$C$14:$C$337,Pooling_Pool1!$B$14:$B$337),"")</f>
        <v/>
      </c>
      <c r="DT223" s="596"/>
      <c r="DU223" s="93" t="str">
        <f t="shared" si="58"/>
        <v/>
      </c>
      <c r="DV223" s="93" t="str">
        <f t="shared" si="64"/>
        <v/>
      </c>
      <c r="DW223" s="120" t="str">
        <f t="shared" si="65"/>
        <v/>
      </c>
    </row>
    <row r="224" spans="1:127" x14ac:dyDescent="0.2">
      <c r="A224" s="563">
        <v>222</v>
      </c>
      <c r="B224" s="59" t="str">
        <f>IF(C224="","",'Critical Info &amp; Checklist'!$G$11&amp;"_"&amp;TEXT('New Data Sheet'!A224,"000")&amp;IF(ISBLANK('Sample Information'!D232),"","_"&amp;'Sample Information'!D232)&amp;IF(ISBLANK('Sample Information'!E232),"","_"&amp;'Sample Information'!E232)&amp;"_"&amp;C224)</f>
        <v/>
      </c>
      <c r="C224" s="91" t="str">
        <f>IF(ISBLANK('Sample Information'!C232),"",'Sample Information'!C232)</f>
        <v/>
      </c>
      <c r="D224" s="60" t="str">
        <f>IF(ISBLANK('Sample Information'!F232),"",'Sample Information'!F232)</f>
        <v/>
      </c>
      <c r="E224" s="70" t="str">
        <f>IF(ISBLANK('Sample Information'!E232),"",'Sample Information'!E232)</f>
        <v/>
      </c>
      <c r="F224" s="60" t="str">
        <f>IF(ISBLANK('Sample Information'!T232),"Not provided",'Sample Information'!T232)</f>
        <v>Not provided</v>
      </c>
      <c r="V224" s="231" t="str">
        <f t="shared" si="59"/>
        <v/>
      </c>
      <c r="W22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4" s="224"/>
      <c r="AN224" s="79"/>
      <c r="AO224" s="79"/>
      <c r="AP224" s="79"/>
      <c r="BF224" s="231" t="str">
        <f t="shared" si="51"/>
        <v/>
      </c>
      <c r="BJ224" s="232" t="str">
        <f t="shared" si="52"/>
        <v/>
      </c>
      <c r="BK224" s="232" t="str">
        <f t="shared" si="60"/>
        <v/>
      </c>
      <c r="BL224" s="232" t="str">
        <f t="shared" si="61"/>
        <v/>
      </c>
      <c r="BU224" s="236" t="str">
        <f t="shared" si="53"/>
        <v/>
      </c>
      <c r="BV224" s="236" t="str">
        <f t="shared" si="54"/>
        <v/>
      </c>
      <c r="BW224" s="236" t="str">
        <f t="shared" si="55"/>
        <v/>
      </c>
      <c r="BX224" s="535"/>
      <c r="BY224" s="536"/>
      <c r="CP224" s="224"/>
      <c r="CQ224" s="79"/>
      <c r="CR224" s="79"/>
      <c r="CS224" s="225"/>
      <c r="DI224" s="132" t="str">
        <f t="shared" si="62"/>
        <v/>
      </c>
      <c r="DP224" s="73" t="str">
        <f t="shared" si="63"/>
        <v/>
      </c>
      <c r="DQ224" s="61" t="str">
        <f t="shared" si="56"/>
        <v/>
      </c>
      <c r="DR224" s="74" t="str">
        <f t="shared" si="57"/>
        <v/>
      </c>
      <c r="DS224" s="564" t="str">
        <f>IFERROR(LOOKUP(B224,Pooling_Pool1!$C$14:$C$337,Pooling_Pool1!$B$14:$B$337),"")</f>
        <v/>
      </c>
      <c r="DT224" s="596"/>
      <c r="DU224" s="93" t="str">
        <f t="shared" si="58"/>
        <v/>
      </c>
      <c r="DV224" s="93" t="str">
        <f t="shared" si="64"/>
        <v/>
      </c>
      <c r="DW224" s="120" t="str">
        <f t="shared" si="65"/>
        <v/>
      </c>
    </row>
    <row r="225" spans="1:127" x14ac:dyDescent="0.2">
      <c r="A225" s="563">
        <v>223</v>
      </c>
      <c r="B225" s="59" t="str">
        <f>IF(C225="","",'Critical Info &amp; Checklist'!$G$11&amp;"_"&amp;TEXT('New Data Sheet'!A225,"000")&amp;IF(ISBLANK('Sample Information'!D233),"","_"&amp;'Sample Information'!D233)&amp;IF(ISBLANK('Sample Information'!E233),"","_"&amp;'Sample Information'!E233)&amp;"_"&amp;C225)</f>
        <v/>
      </c>
      <c r="C225" s="91" t="str">
        <f>IF(ISBLANK('Sample Information'!C233),"",'Sample Information'!C233)</f>
        <v/>
      </c>
      <c r="D225" s="60" t="str">
        <f>IF(ISBLANK('Sample Information'!F233),"",'Sample Information'!F233)</f>
        <v/>
      </c>
      <c r="E225" s="70" t="str">
        <f>IF(ISBLANK('Sample Information'!E233),"",'Sample Information'!E233)</f>
        <v/>
      </c>
      <c r="F225" s="60" t="str">
        <f>IF(ISBLANK('Sample Information'!T233),"Not provided",'Sample Information'!T233)</f>
        <v>Not provided</v>
      </c>
      <c r="V225" s="231" t="str">
        <f t="shared" si="59"/>
        <v/>
      </c>
      <c r="W22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5" s="224"/>
      <c r="AN225" s="79"/>
      <c r="AO225" s="79"/>
      <c r="AP225" s="79"/>
      <c r="BF225" s="231" t="str">
        <f t="shared" si="51"/>
        <v/>
      </c>
      <c r="BJ225" s="232" t="str">
        <f t="shared" si="52"/>
        <v/>
      </c>
      <c r="BK225" s="232" t="str">
        <f t="shared" si="60"/>
        <v/>
      </c>
      <c r="BL225" s="232" t="str">
        <f t="shared" si="61"/>
        <v/>
      </c>
      <c r="BU225" s="236" t="str">
        <f t="shared" si="53"/>
        <v/>
      </c>
      <c r="BV225" s="236" t="str">
        <f t="shared" si="54"/>
        <v/>
      </c>
      <c r="BW225" s="236" t="str">
        <f t="shared" si="55"/>
        <v/>
      </c>
      <c r="BX225" s="535"/>
      <c r="BY225" s="536"/>
      <c r="CP225" s="224"/>
      <c r="CQ225" s="79"/>
      <c r="CR225" s="79"/>
      <c r="CS225" s="225"/>
      <c r="DI225" s="132" t="str">
        <f t="shared" si="62"/>
        <v/>
      </c>
      <c r="DP225" s="73" t="str">
        <f t="shared" si="63"/>
        <v/>
      </c>
      <c r="DQ225" s="61" t="str">
        <f t="shared" si="56"/>
        <v/>
      </c>
      <c r="DR225" s="74" t="str">
        <f t="shared" si="57"/>
        <v/>
      </c>
      <c r="DS225" s="564" t="str">
        <f>IFERROR(LOOKUP(B225,Pooling_Pool1!$C$14:$C$337,Pooling_Pool1!$B$14:$B$337),"")</f>
        <v/>
      </c>
      <c r="DT225" s="596"/>
      <c r="DU225" s="93" t="str">
        <f t="shared" si="58"/>
        <v/>
      </c>
      <c r="DV225" s="93" t="str">
        <f t="shared" si="64"/>
        <v/>
      </c>
      <c r="DW225" s="120" t="str">
        <f t="shared" si="65"/>
        <v/>
      </c>
    </row>
    <row r="226" spans="1:127" x14ac:dyDescent="0.2">
      <c r="A226" s="563">
        <v>224</v>
      </c>
      <c r="B226" s="59" t="str">
        <f>IF(C226="","",'Critical Info &amp; Checklist'!$G$11&amp;"_"&amp;TEXT('New Data Sheet'!A226,"000")&amp;IF(ISBLANK('Sample Information'!D234),"","_"&amp;'Sample Information'!D234)&amp;IF(ISBLANK('Sample Information'!E234),"","_"&amp;'Sample Information'!E234)&amp;"_"&amp;C226)</f>
        <v/>
      </c>
      <c r="C226" s="91" t="str">
        <f>IF(ISBLANK('Sample Information'!C234),"",'Sample Information'!C234)</f>
        <v/>
      </c>
      <c r="D226" s="60" t="str">
        <f>IF(ISBLANK('Sample Information'!F234),"",'Sample Information'!F234)</f>
        <v/>
      </c>
      <c r="E226" s="70" t="str">
        <f>IF(ISBLANK('Sample Information'!E234),"",'Sample Information'!E234)</f>
        <v/>
      </c>
      <c r="F226" s="60" t="str">
        <f>IF(ISBLANK('Sample Information'!T234),"Not provided",'Sample Information'!T234)</f>
        <v>Not provided</v>
      </c>
      <c r="V226" s="231" t="str">
        <f t="shared" si="59"/>
        <v/>
      </c>
      <c r="W22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6" s="224"/>
      <c r="AN226" s="79"/>
      <c r="AO226" s="79"/>
      <c r="AP226" s="79"/>
      <c r="BF226" s="231" t="str">
        <f t="shared" si="51"/>
        <v/>
      </c>
      <c r="BJ226" s="232" t="str">
        <f t="shared" si="52"/>
        <v/>
      </c>
      <c r="BK226" s="232" t="str">
        <f t="shared" si="60"/>
        <v/>
      </c>
      <c r="BL226" s="232" t="str">
        <f t="shared" si="61"/>
        <v/>
      </c>
      <c r="BU226" s="236" t="str">
        <f t="shared" si="53"/>
        <v/>
      </c>
      <c r="BV226" s="236" t="str">
        <f t="shared" si="54"/>
        <v/>
      </c>
      <c r="BW226" s="236" t="str">
        <f t="shared" si="55"/>
        <v/>
      </c>
      <c r="BX226" s="535"/>
      <c r="BY226" s="536"/>
      <c r="CP226" s="224"/>
      <c r="CQ226" s="79"/>
      <c r="CR226" s="79"/>
      <c r="CS226" s="225"/>
      <c r="DI226" s="132" t="str">
        <f t="shared" si="62"/>
        <v/>
      </c>
      <c r="DP226" s="73" t="str">
        <f t="shared" si="63"/>
        <v/>
      </c>
      <c r="DQ226" s="61" t="str">
        <f t="shared" si="56"/>
        <v/>
      </c>
      <c r="DR226" s="74" t="str">
        <f t="shared" si="57"/>
        <v/>
      </c>
      <c r="DS226" s="564" t="str">
        <f>IFERROR(LOOKUP(B226,Pooling_Pool1!$C$14:$C$337,Pooling_Pool1!$B$14:$B$337),"")</f>
        <v/>
      </c>
      <c r="DT226" s="596"/>
      <c r="DU226" s="93" t="str">
        <f t="shared" si="58"/>
        <v/>
      </c>
      <c r="DV226" s="93" t="str">
        <f t="shared" si="64"/>
        <v/>
      </c>
      <c r="DW226" s="120" t="str">
        <f t="shared" si="65"/>
        <v/>
      </c>
    </row>
    <row r="227" spans="1:127" x14ac:dyDescent="0.2">
      <c r="A227" s="563">
        <v>225</v>
      </c>
      <c r="B227" s="59" t="str">
        <f>IF(C227="","",'Critical Info &amp; Checklist'!$G$11&amp;"_"&amp;TEXT('New Data Sheet'!A227,"000")&amp;IF(ISBLANK('Sample Information'!D235),"","_"&amp;'Sample Information'!D235)&amp;IF(ISBLANK('Sample Information'!E235),"","_"&amp;'Sample Information'!E235)&amp;"_"&amp;C227)</f>
        <v/>
      </c>
      <c r="C227" s="91" t="str">
        <f>IF(ISBLANK('Sample Information'!C235),"",'Sample Information'!C235)</f>
        <v/>
      </c>
      <c r="D227" s="60" t="str">
        <f>IF(ISBLANK('Sample Information'!F235),"",'Sample Information'!F235)</f>
        <v/>
      </c>
      <c r="E227" s="70" t="str">
        <f>IF(ISBLANK('Sample Information'!E235),"",'Sample Information'!E235)</f>
        <v/>
      </c>
      <c r="F227" s="60" t="str">
        <f>IF(ISBLANK('Sample Information'!T235),"Not provided",'Sample Information'!T235)</f>
        <v>Not provided</v>
      </c>
      <c r="V227" s="231" t="str">
        <f t="shared" si="59"/>
        <v/>
      </c>
      <c r="W22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7" s="224"/>
      <c r="AN227" s="79"/>
      <c r="AO227" s="79"/>
      <c r="AP227" s="79"/>
      <c r="BF227" s="231" t="str">
        <f t="shared" si="51"/>
        <v/>
      </c>
      <c r="BJ227" s="232" t="str">
        <f t="shared" si="52"/>
        <v/>
      </c>
      <c r="BK227" s="232" t="str">
        <f t="shared" si="60"/>
        <v/>
      </c>
      <c r="BL227" s="232" t="str">
        <f t="shared" si="61"/>
        <v/>
      </c>
      <c r="BU227" s="236" t="str">
        <f t="shared" si="53"/>
        <v/>
      </c>
      <c r="BV227" s="236" t="str">
        <f t="shared" si="54"/>
        <v/>
      </c>
      <c r="BW227" s="236" t="str">
        <f t="shared" si="55"/>
        <v/>
      </c>
      <c r="BX227" s="535"/>
      <c r="BY227" s="536"/>
      <c r="CP227" s="224"/>
      <c r="CQ227" s="79"/>
      <c r="CR227" s="79"/>
      <c r="CS227" s="225"/>
      <c r="DI227" s="132" t="str">
        <f t="shared" si="62"/>
        <v/>
      </c>
      <c r="DP227" s="73" t="str">
        <f t="shared" si="63"/>
        <v/>
      </c>
      <c r="DQ227" s="61" t="str">
        <f t="shared" si="56"/>
        <v/>
      </c>
      <c r="DR227" s="74" t="str">
        <f t="shared" si="57"/>
        <v/>
      </c>
      <c r="DS227" s="564" t="str">
        <f>IFERROR(LOOKUP(B227,Pooling_Pool1!$C$14:$C$337,Pooling_Pool1!$B$14:$B$337),"")</f>
        <v/>
      </c>
      <c r="DT227" s="596"/>
      <c r="DU227" s="93" t="str">
        <f t="shared" si="58"/>
        <v/>
      </c>
      <c r="DV227" s="93" t="str">
        <f t="shared" si="64"/>
        <v/>
      </c>
      <c r="DW227" s="120" t="str">
        <f t="shared" si="65"/>
        <v/>
      </c>
    </row>
    <row r="228" spans="1:127" x14ac:dyDescent="0.2">
      <c r="A228" s="563">
        <v>226</v>
      </c>
      <c r="B228" s="59" t="str">
        <f>IF(C228="","",'Critical Info &amp; Checklist'!$G$11&amp;"_"&amp;TEXT('New Data Sheet'!A228,"000")&amp;IF(ISBLANK('Sample Information'!D236),"","_"&amp;'Sample Information'!D236)&amp;IF(ISBLANK('Sample Information'!E236),"","_"&amp;'Sample Information'!E236)&amp;"_"&amp;C228)</f>
        <v/>
      </c>
      <c r="C228" s="91" t="str">
        <f>IF(ISBLANK('Sample Information'!C236),"",'Sample Information'!C236)</f>
        <v/>
      </c>
      <c r="D228" s="60" t="str">
        <f>IF(ISBLANK('Sample Information'!F236),"",'Sample Information'!F236)</f>
        <v/>
      </c>
      <c r="E228" s="70" t="str">
        <f>IF(ISBLANK('Sample Information'!E236),"",'Sample Information'!E236)</f>
        <v/>
      </c>
      <c r="F228" s="60" t="str">
        <f>IF(ISBLANK('Sample Information'!T236),"Not provided",'Sample Information'!T236)</f>
        <v>Not provided</v>
      </c>
      <c r="V228" s="231" t="str">
        <f t="shared" si="59"/>
        <v/>
      </c>
      <c r="W22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8" s="224"/>
      <c r="AN228" s="79"/>
      <c r="AO228" s="79"/>
      <c r="AP228" s="79"/>
      <c r="BF228" s="231" t="str">
        <f t="shared" si="51"/>
        <v/>
      </c>
      <c r="BJ228" s="232" t="str">
        <f t="shared" si="52"/>
        <v/>
      </c>
      <c r="BK228" s="232" t="str">
        <f t="shared" si="60"/>
        <v/>
      </c>
      <c r="BL228" s="232" t="str">
        <f t="shared" si="61"/>
        <v/>
      </c>
      <c r="BU228" s="236" t="str">
        <f t="shared" si="53"/>
        <v/>
      </c>
      <c r="BV228" s="236" t="str">
        <f t="shared" si="54"/>
        <v/>
      </c>
      <c r="BW228" s="236" t="str">
        <f t="shared" si="55"/>
        <v/>
      </c>
      <c r="BX228" s="535"/>
      <c r="BY228" s="536"/>
      <c r="CP228" s="224"/>
      <c r="CQ228" s="79"/>
      <c r="CR228" s="79"/>
      <c r="CS228" s="225"/>
      <c r="DI228" s="132" t="str">
        <f t="shared" si="62"/>
        <v/>
      </c>
      <c r="DP228" s="73" t="str">
        <f t="shared" si="63"/>
        <v/>
      </c>
      <c r="DQ228" s="61" t="str">
        <f t="shared" si="56"/>
        <v/>
      </c>
      <c r="DR228" s="74" t="str">
        <f t="shared" si="57"/>
        <v/>
      </c>
      <c r="DS228" s="564" t="str">
        <f>IFERROR(LOOKUP(B228,Pooling_Pool1!$C$14:$C$337,Pooling_Pool1!$B$14:$B$337),"")</f>
        <v/>
      </c>
      <c r="DT228" s="596"/>
      <c r="DU228" s="93" t="str">
        <f t="shared" si="58"/>
        <v/>
      </c>
      <c r="DV228" s="93" t="str">
        <f t="shared" si="64"/>
        <v/>
      </c>
      <c r="DW228" s="120" t="str">
        <f t="shared" si="65"/>
        <v/>
      </c>
    </row>
    <row r="229" spans="1:127" x14ac:dyDescent="0.2">
      <c r="A229" s="563">
        <v>227</v>
      </c>
      <c r="B229" s="59" t="str">
        <f>IF(C229="","",'Critical Info &amp; Checklist'!$G$11&amp;"_"&amp;TEXT('New Data Sheet'!A229,"000")&amp;IF(ISBLANK('Sample Information'!D237),"","_"&amp;'Sample Information'!D237)&amp;IF(ISBLANK('Sample Information'!E237),"","_"&amp;'Sample Information'!E237)&amp;"_"&amp;C229)</f>
        <v/>
      </c>
      <c r="C229" s="91" t="str">
        <f>IF(ISBLANK('Sample Information'!C237),"",'Sample Information'!C237)</f>
        <v/>
      </c>
      <c r="D229" s="60" t="str">
        <f>IF(ISBLANK('Sample Information'!F237),"",'Sample Information'!F237)</f>
        <v/>
      </c>
      <c r="E229" s="70" t="str">
        <f>IF(ISBLANK('Sample Information'!E237),"",'Sample Information'!E237)</f>
        <v/>
      </c>
      <c r="F229" s="60" t="str">
        <f>IF(ISBLANK('Sample Information'!T237),"Not provided",'Sample Information'!T237)</f>
        <v>Not provided</v>
      </c>
      <c r="V229" s="231" t="str">
        <f t="shared" si="59"/>
        <v/>
      </c>
      <c r="W22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29" s="224"/>
      <c r="AN229" s="79"/>
      <c r="AO229" s="79"/>
      <c r="AP229" s="79"/>
      <c r="BF229" s="231" t="str">
        <f t="shared" si="51"/>
        <v/>
      </c>
      <c r="BJ229" s="232" t="str">
        <f t="shared" si="52"/>
        <v/>
      </c>
      <c r="BK229" s="232" t="str">
        <f t="shared" si="60"/>
        <v/>
      </c>
      <c r="BL229" s="232" t="str">
        <f t="shared" si="61"/>
        <v/>
      </c>
      <c r="BU229" s="236" t="str">
        <f t="shared" si="53"/>
        <v/>
      </c>
      <c r="BV229" s="236" t="str">
        <f t="shared" si="54"/>
        <v/>
      </c>
      <c r="BW229" s="236" t="str">
        <f t="shared" si="55"/>
        <v/>
      </c>
      <c r="BX229" s="535"/>
      <c r="BY229" s="536"/>
      <c r="CP229" s="224"/>
      <c r="CQ229" s="79"/>
      <c r="CR229" s="79"/>
      <c r="CS229" s="225"/>
      <c r="DI229" s="132" t="str">
        <f t="shared" si="62"/>
        <v/>
      </c>
      <c r="DP229" s="73" t="str">
        <f t="shared" si="63"/>
        <v/>
      </c>
      <c r="DQ229" s="61" t="str">
        <f t="shared" si="56"/>
        <v/>
      </c>
      <c r="DR229" s="74" t="str">
        <f t="shared" si="57"/>
        <v/>
      </c>
      <c r="DS229" s="564" t="str">
        <f>IFERROR(LOOKUP(B229,Pooling_Pool1!$C$14:$C$337,Pooling_Pool1!$B$14:$B$337),"")</f>
        <v/>
      </c>
      <c r="DT229" s="596"/>
      <c r="DU229" s="93" t="str">
        <f t="shared" si="58"/>
        <v/>
      </c>
      <c r="DV229" s="93" t="str">
        <f t="shared" si="64"/>
        <v/>
      </c>
      <c r="DW229" s="120" t="str">
        <f t="shared" si="65"/>
        <v/>
      </c>
    </row>
    <row r="230" spans="1:127" x14ac:dyDescent="0.2">
      <c r="A230" s="563">
        <v>228</v>
      </c>
      <c r="B230" s="59" t="str">
        <f>IF(C230="","",'Critical Info &amp; Checklist'!$G$11&amp;"_"&amp;TEXT('New Data Sheet'!A230,"000")&amp;IF(ISBLANK('Sample Information'!D238),"","_"&amp;'Sample Information'!D238)&amp;IF(ISBLANK('Sample Information'!E238),"","_"&amp;'Sample Information'!E238)&amp;"_"&amp;C230)</f>
        <v/>
      </c>
      <c r="C230" s="91" t="str">
        <f>IF(ISBLANK('Sample Information'!C238),"",'Sample Information'!C238)</f>
        <v/>
      </c>
      <c r="D230" s="60" t="str">
        <f>IF(ISBLANK('Sample Information'!F238),"",'Sample Information'!F238)</f>
        <v/>
      </c>
      <c r="E230" s="70" t="str">
        <f>IF(ISBLANK('Sample Information'!E238),"",'Sample Information'!E238)</f>
        <v/>
      </c>
      <c r="F230" s="60" t="str">
        <f>IF(ISBLANK('Sample Information'!T238),"Not provided",'Sample Information'!T238)</f>
        <v>Not provided</v>
      </c>
      <c r="V230" s="231" t="str">
        <f t="shared" si="59"/>
        <v/>
      </c>
      <c r="W23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0" s="224"/>
      <c r="AN230" s="79"/>
      <c r="AO230" s="79"/>
      <c r="AP230" s="79"/>
      <c r="BF230" s="231" t="str">
        <f t="shared" si="51"/>
        <v/>
      </c>
      <c r="BJ230" s="232" t="str">
        <f t="shared" si="52"/>
        <v/>
      </c>
      <c r="BK230" s="232" t="str">
        <f t="shared" si="60"/>
        <v/>
      </c>
      <c r="BL230" s="232" t="str">
        <f t="shared" si="61"/>
        <v/>
      </c>
      <c r="BU230" s="236" t="str">
        <f t="shared" si="53"/>
        <v/>
      </c>
      <c r="BV230" s="236" t="str">
        <f t="shared" si="54"/>
        <v/>
      </c>
      <c r="BW230" s="236" t="str">
        <f t="shared" si="55"/>
        <v/>
      </c>
      <c r="BX230" s="535"/>
      <c r="BY230" s="536"/>
      <c r="CP230" s="224"/>
      <c r="CQ230" s="79"/>
      <c r="CR230" s="79"/>
      <c r="CS230" s="225"/>
      <c r="DI230" s="132" t="str">
        <f t="shared" si="62"/>
        <v/>
      </c>
      <c r="DP230" s="73" t="str">
        <f t="shared" si="63"/>
        <v/>
      </c>
      <c r="DQ230" s="61" t="str">
        <f t="shared" si="56"/>
        <v/>
      </c>
      <c r="DR230" s="74" t="str">
        <f t="shared" si="57"/>
        <v/>
      </c>
      <c r="DS230" s="564" t="str">
        <f>IFERROR(LOOKUP(B230,Pooling_Pool1!$C$14:$C$337,Pooling_Pool1!$B$14:$B$337),"")</f>
        <v/>
      </c>
      <c r="DT230" s="596"/>
      <c r="DU230" s="93" t="str">
        <f t="shared" si="58"/>
        <v/>
      </c>
      <c r="DV230" s="93" t="str">
        <f t="shared" si="64"/>
        <v/>
      </c>
      <c r="DW230" s="120" t="str">
        <f t="shared" si="65"/>
        <v/>
      </c>
    </row>
    <row r="231" spans="1:127" x14ac:dyDescent="0.2">
      <c r="A231" s="563">
        <v>229</v>
      </c>
      <c r="B231" s="59" t="str">
        <f>IF(C231="","",'Critical Info &amp; Checklist'!$G$11&amp;"_"&amp;TEXT('New Data Sheet'!A231,"000")&amp;IF(ISBLANK('Sample Information'!D239),"","_"&amp;'Sample Information'!D239)&amp;IF(ISBLANK('Sample Information'!E239),"","_"&amp;'Sample Information'!E239)&amp;"_"&amp;C231)</f>
        <v/>
      </c>
      <c r="C231" s="91" t="str">
        <f>IF(ISBLANK('Sample Information'!C239),"",'Sample Information'!C239)</f>
        <v/>
      </c>
      <c r="D231" s="60" t="str">
        <f>IF(ISBLANK('Sample Information'!F239),"",'Sample Information'!F239)</f>
        <v/>
      </c>
      <c r="E231" s="70" t="str">
        <f>IF(ISBLANK('Sample Information'!E239),"",'Sample Information'!E239)</f>
        <v/>
      </c>
      <c r="F231" s="60" t="str">
        <f>IF(ISBLANK('Sample Information'!T239),"Not provided",'Sample Information'!T239)</f>
        <v>Not provided</v>
      </c>
      <c r="V231" s="231" t="str">
        <f t="shared" si="59"/>
        <v/>
      </c>
      <c r="W23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1" s="224"/>
      <c r="AN231" s="79"/>
      <c r="AO231" s="79"/>
      <c r="AP231" s="79"/>
      <c r="BF231" s="231" t="str">
        <f t="shared" si="51"/>
        <v/>
      </c>
      <c r="BJ231" s="232" t="str">
        <f t="shared" si="52"/>
        <v/>
      </c>
      <c r="BK231" s="232" t="str">
        <f t="shared" si="60"/>
        <v/>
      </c>
      <c r="BL231" s="232" t="str">
        <f t="shared" si="61"/>
        <v/>
      </c>
      <c r="BU231" s="236" t="str">
        <f t="shared" si="53"/>
        <v/>
      </c>
      <c r="BV231" s="236" t="str">
        <f t="shared" si="54"/>
        <v/>
      </c>
      <c r="BW231" s="236" t="str">
        <f t="shared" si="55"/>
        <v/>
      </c>
      <c r="BX231" s="535"/>
      <c r="BY231" s="536"/>
      <c r="CP231" s="224"/>
      <c r="CQ231" s="79"/>
      <c r="CR231" s="79"/>
      <c r="CS231" s="225"/>
      <c r="DI231" s="132" t="str">
        <f t="shared" si="62"/>
        <v/>
      </c>
      <c r="DP231" s="73" t="str">
        <f t="shared" si="63"/>
        <v/>
      </c>
      <c r="DQ231" s="61" t="str">
        <f t="shared" si="56"/>
        <v/>
      </c>
      <c r="DR231" s="74" t="str">
        <f t="shared" si="57"/>
        <v/>
      </c>
      <c r="DS231" s="564" t="str">
        <f>IFERROR(LOOKUP(B231,Pooling_Pool1!$C$14:$C$337,Pooling_Pool1!$B$14:$B$337),"")</f>
        <v/>
      </c>
      <c r="DT231" s="596"/>
      <c r="DU231" s="93" t="str">
        <f t="shared" si="58"/>
        <v/>
      </c>
      <c r="DV231" s="93" t="str">
        <f t="shared" si="64"/>
        <v/>
      </c>
      <c r="DW231" s="120" t="str">
        <f t="shared" si="65"/>
        <v/>
      </c>
    </row>
    <row r="232" spans="1:127" x14ac:dyDescent="0.2">
      <c r="A232" s="563">
        <v>230</v>
      </c>
      <c r="B232" s="59" t="str">
        <f>IF(C232="","",'Critical Info &amp; Checklist'!$G$11&amp;"_"&amp;TEXT('New Data Sheet'!A232,"000")&amp;IF(ISBLANK('Sample Information'!D240),"","_"&amp;'Sample Information'!D240)&amp;IF(ISBLANK('Sample Information'!E240),"","_"&amp;'Sample Information'!E240)&amp;"_"&amp;C232)</f>
        <v/>
      </c>
      <c r="C232" s="91" t="str">
        <f>IF(ISBLANK('Sample Information'!C240),"",'Sample Information'!C240)</f>
        <v/>
      </c>
      <c r="D232" s="60" t="str">
        <f>IF(ISBLANK('Sample Information'!F240),"",'Sample Information'!F240)</f>
        <v/>
      </c>
      <c r="E232" s="70" t="str">
        <f>IF(ISBLANK('Sample Information'!E240),"",'Sample Information'!E240)</f>
        <v/>
      </c>
      <c r="F232" s="60" t="str">
        <f>IF(ISBLANK('Sample Information'!T240),"Not provided",'Sample Information'!T240)</f>
        <v>Not provided</v>
      </c>
      <c r="V232" s="231" t="str">
        <f t="shared" si="59"/>
        <v/>
      </c>
      <c r="W23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2" s="224"/>
      <c r="AN232" s="79"/>
      <c r="AO232" s="79"/>
      <c r="AP232" s="79"/>
      <c r="BF232" s="231" t="str">
        <f t="shared" si="51"/>
        <v/>
      </c>
      <c r="BJ232" s="232" t="str">
        <f t="shared" si="52"/>
        <v/>
      </c>
      <c r="BK232" s="232" t="str">
        <f t="shared" si="60"/>
        <v/>
      </c>
      <c r="BL232" s="232" t="str">
        <f t="shared" si="61"/>
        <v/>
      </c>
      <c r="BU232" s="236" t="str">
        <f t="shared" si="53"/>
        <v/>
      </c>
      <c r="BV232" s="236" t="str">
        <f t="shared" si="54"/>
        <v/>
      </c>
      <c r="BW232" s="236" t="str">
        <f t="shared" si="55"/>
        <v/>
      </c>
      <c r="BX232" s="535"/>
      <c r="BY232" s="536"/>
      <c r="CP232" s="224"/>
      <c r="CQ232" s="79"/>
      <c r="CR232" s="79"/>
      <c r="CS232" s="225"/>
      <c r="DI232" s="132" t="str">
        <f t="shared" si="62"/>
        <v/>
      </c>
      <c r="DP232" s="73" t="str">
        <f t="shared" si="63"/>
        <v/>
      </c>
      <c r="DQ232" s="61" t="str">
        <f t="shared" si="56"/>
        <v/>
      </c>
      <c r="DR232" s="74" t="str">
        <f t="shared" si="57"/>
        <v/>
      </c>
      <c r="DS232" s="564" t="str">
        <f>IFERROR(LOOKUP(B232,Pooling_Pool1!$C$14:$C$337,Pooling_Pool1!$B$14:$B$337),"")</f>
        <v/>
      </c>
      <c r="DT232" s="596"/>
      <c r="DU232" s="93" t="str">
        <f t="shared" si="58"/>
        <v/>
      </c>
      <c r="DV232" s="93" t="str">
        <f t="shared" si="64"/>
        <v/>
      </c>
      <c r="DW232" s="120" t="str">
        <f t="shared" si="65"/>
        <v/>
      </c>
    </row>
    <row r="233" spans="1:127" x14ac:dyDescent="0.2">
      <c r="A233" s="563">
        <v>231</v>
      </c>
      <c r="B233" s="59" t="str">
        <f>IF(C233="","",'Critical Info &amp; Checklist'!$G$11&amp;"_"&amp;TEXT('New Data Sheet'!A233,"000")&amp;IF(ISBLANK('Sample Information'!D241),"","_"&amp;'Sample Information'!D241)&amp;IF(ISBLANK('Sample Information'!E241),"","_"&amp;'Sample Information'!E241)&amp;"_"&amp;C233)</f>
        <v/>
      </c>
      <c r="C233" s="91" t="str">
        <f>IF(ISBLANK('Sample Information'!C241),"",'Sample Information'!C241)</f>
        <v/>
      </c>
      <c r="D233" s="60" t="str">
        <f>IF(ISBLANK('Sample Information'!F241),"",'Sample Information'!F241)</f>
        <v/>
      </c>
      <c r="E233" s="70" t="str">
        <f>IF(ISBLANK('Sample Information'!E241),"",'Sample Information'!E241)</f>
        <v/>
      </c>
      <c r="F233" s="60" t="str">
        <f>IF(ISBLANK('Sample Information'!T241),"Not provided",'Sample Information'!T241)</f>
        <v>Not provided</v>
      </c>
      <c r="V233" s="231" t="str">
        <f t="shared" si="59"/>
        <v/>
      </c>
      <c r="W23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3" s="224"/>
      <c r="AN233" s="79"/>
      <c r="AO233" s="79"/>
      <c r="AP233" s="79"/>
      <c r="BF233" s="231" t="str">
        <f t="shared" si="51"/>
        <v/>
      </c>
      <c r="BJ233" s="232" t="str">
        <f t="shared" si="52"/>
        <v/>
      </c>
      <c r="BK233" s="232" t="str">
        <f t="shared" si="60"/>
        <v/>
      </c>
      <c r="BL233" s="232" t="str">
        <f t="shared" si="61"/>
        <v/>
      </c>
      <c r="BU233" s="236" t="str">
        <f t="shared" si="53"/>
        <v/>
      </c>
      <c r="BV233" s="236" t="str">
        <f t="shared" si="54"/>
        <v/>
      </c>
      <c r="BW233" s="236" t="str">
        <f t="shared" si="55"/>
        <v/>
      </c>
      <c r="BX233" s="535"/>
      <c r="BY233" s="536"/>
      <c r="CP233" s="224"/>
      <c r="CQ233" s="79"/>
      <c r="CR233" s="79"/>
      <c r="CS233" s="225"/>
      <c r="DI233" s="132" t="str">
        <f t="shared" si="62"/>
        <v/>
      </c>
      <c r="DP233" s="73" t="str">
        <f t="shared" si="63"/>
        <v/>
      </c>
      <c r="DQ233" s="61" t="str">
        <f t="shared" si="56"/>
        <v/>
      </c>
      <c r="DR233" s="74" t="str">
        <f t="shared" si="57"/>
        <v/>
      </c>
      <c r="DS233" s="564" t="str">
        <f>IFERROR(LOOKUP(B233,Pooling_Pool1!$C$14:$C$337,Pooling_Pool1!$B$14:$B$337),"")</f>
        <v/>
      </c>
      <c r="DT233" s="596"/>
      <c r="DU233" s="93" t="str">
        <f t="shared" si="58"/>
        <v/>
      </c>
      <c r="DV233" s="93" t="str">
        <f t="shared" si="64"/>
        <v/>
      </c>
      <c r="DW233" s="120" t="str">
        <f t="shared" si="65"/>
        <v/>
      </c>
    </row>
    <row r="234" spans="1:127" x14ac:dyDescent="0.2">
      <c r="A234" s="563">
        <v>232</v>
      </c>
      <c r="B234" s="59" t="str">
        <f>IF(C234="","",'Critical Info &amp; Checklist'!$G$11&amp;"_"&amp;TEXT('New Data Sheet'!A234,"000")&amp;IF(ISBLANK('Sample Information'!D242),"","_"&amp;'Sample Information'!D242)&amp;IF(ISBLANK('Sample Information'!E242),"","_"&amp;'Sample Information'!E242)&amp;"_"&amp;C234)</f>
        <v/>
      </c>
      <c r="C234" s="91" t="str">
        <f>IF(ISBLANK('Sample Information'!C242),"",'Sample Information'!C242)</f>
        <v/>
      </c>
      <c r="D234" s="60" t="str">
        <f>IF(ISBLANK('Sample Information'!F242),"",'Sample Information'!F242)</f>
        <v/>
      </c>
      <c r="E234" s="70" t="str">
        <f>IF(ISBLANK('Sample Information'!E242),"",'Sample Information'!E242)</f>
        <v/>
      </c>
      <c r="F234" s="60" t="str">
        <f>IF(ISBLANK('Sample Information'!T242),"Not provided",'Sample Information'!T242)</f>
        <v>Not provided</v>
      </c>
      <c r="V234" s="231" t="str">
        <f t="shared" si="59"/>
        <v/>
      </c>
      <c r="W23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4" s="224"/>
      <c r="AN234" s="79"/>
      <c r="AO234" s="79"/>
      <c r="AP234" s="79"/>
      <c r="BF234" s="231" t="str">
        <f t="shared" si="51"/>
        <v/>
      </c>
      <c r="BJ234" s="232" t="str">
        <f t="shared" si="52"/>
        <v/>
      </c>
      <c r="BK234" s="232" t="str">
        <f t="shared" si="60"/>
        <v/>
      </c>
      <c r="BL234" s="232" t="str">
        <f t="shared" si="61"/>
        <v/>
      </c>
      <c r="BU234" s="236" t="str">
        <f t="shared" si="53"/>
        <v/>
      </c>
      <c r="BV234" s="236" t="str">
        <f t="shared" si="54"/>
        <v/>
      </c>
      <c r="BW234" s="236" t="str">
        <f t="shared" si="55"/>
        <v/>
      </c>
      <c r="BX234" s="535"/>
      <c r="BY234" s="536"/>
      <c r="CP234" s="224"/>
      <c r="CQ234" s="79"/>
      <c r="CR234" s="79"/>
      <c r="CS234" s="225"/>
      <c r="DI234" s="132" t="str">
        <f t="shared" si="62"/>
        <v/>
      </c>
      <c r="DP234" s="73" t="str">
        <f t="shared" si="63"/>
        <v/>
      </c>
      <c r="DQ234" s="61" t="str">
        <f t="shared" si="56"/>
        <v/>
      </c>
      <c r="DR234" s="74" t="str">
        <f t="shared" si="57"/>
        <v/>
      </c>
      <c r="DS234" s="564" t="str">
        <f>IFERROR(LOOKUP(B234,Pooling_Pool1!$C$14:$C$337,Pooling_Pool1!$B$14:$B$337),"")</f>
        <v/>
      </c>
      <c r="DT234" s="596"/>
      <c r="DU234" s="93" t="str">
        <f t="shared" si="58"/>
        <v/>
      </c>
      <c r="DV234" s="93" t="str">
        <f t="shared" si="64"/>
        <v/>
      </c>
      <c r="DW234" s="120" t="str">
        <f t="shared" si="65"/>
        <v/>
      </c>
    </row>
    <row r="235" spans="1:127" x14ac:dyDescent="0.2">
      <c r="A235" s="563">
        <v>233</v>
      </c>
      <c r="B235" s="59" t="str">
        <f>IF(C235="","",'Critical Info &amp; Checklist'!$G$11&amp;"_"&amp;TEXT('New Data Sheet'!A235,"000")&amp;IF(ISBLANK('Sample Information'!D243),"","_"&amp;'Sample Information'!D243)&amp;IF(ISBLANK('Sample Information'!E243),"","_"&amp;'Sample Information'!E243)&amp;"_"&amp;C235)</f>
        <v/>
      </c>
      <c r="C235" s="91" t="str">
        <f>IF(ISBLANK('Sample Information'!C243),"",'Sample Information'!C243)</f>
        <v/>
      </c>
      <c r="D235" s="60" t="str">
        <f>IF(ISBLANK('Sample Information'!F243),"",'Sample Information'!F243)</f>
        <v/>
      </c>
      <c r="E235" s="70" t="str">
        <f>IF(ISBLANK('Sample Information'!E243),"",'Sample Information'!E243)</f>
        <v/>
      </c>
      <c r="F235" s="60" t="str">
        <f>IF(ISBLANK('Sample Information'!T243),"Not provided",'Sample Information'!T243)</f>
        <v>Not provided</v>
      </c>
      <c r="V235" s="231" t="str">
        <f t="shared" si="59"/>
        <v/>
      </c>
      <c r="W23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5" s="224"/>
      <c r="AN235" s="79"/>
      <c r="AO235" s="79"/>
      <c r="AP235" s="79"/>
      <c r="BF235" s="231" t="str">
        <f t="shared" si="51"/>
        <v/>
      </c>
      <c r="BJ235" s="232" t="str">
        <f t="shared" si="52"/>
        <v/>
      </c>
      <c r="BK235" s="232" t="str">
        <f t="shared" si="60"/>
        <v/>
      </c>
      <c r="BL235" s="232" t="str">
        <f t="shared" si="61"/>
        <v/>
      </c>
      <c r="BU235" s="236" t="str">
        <f t="shared" si="53"/>
        <v/>
      </c>
      <c r="BV235" s="236" t="str">
        <f t="shared" si="54"/>
        <v/>
      </c>
      <c r="BW235" s="236" t="str">
        <f t="shared" si="55"/>
        <v/>
      </c>
      <c r="BX235" s="535"/>
      <c r="BY235" s="536"/>
      <c r="CP235" s="224"/>
      <c r="CQ235" s="79"/>
      <c r="CR235" s="79"/>
      <c r="CS235" s="225"/>
      <c r="DI235" s="132" t="str">
        <f t="shared" si="62"/>
        <v/>
      </c>
      <c r="DP235" s="73" t="str">
        <f t="shared" si="63"/>
        <v/>
      </c>
      <c r="DQ235" s="61" t="str">
        <f t="shared" si="56"/>
        <v/>
      </c>
      <c r="DR235" s="74" t="str">
        <f t="shared" si="57"/>
        <v/>
      </c>
      <c r="DS235" s="564" t="str">
        <f>IFERROR(LOOKUP(B235,Pooling_Pool1!$C$14:$C$337,Pooling_Pool1!$B$14:$B$337),"")</f>
        <v/>
      </c>
      <c r="DT235" s="596"/>
      <c r="DU235" s="93" t="str">
        <f t="shared" si="58"/>
        <v/>
      </c>
      <c r="DV235" s="93" t="str">
        <f t="shared" si="64"/>
        <v/>
      </c>
      <c r="DW235" s="120" t="str">
        <f t="shared" si="65"/>
        <v/>
      </c>
    </row>
    <row r="236" spans="1:127" x14ac:dyDescent="0.2">
      <c r="A236" s="563">
        <v>234</v>
      </c>
      <c r="B236" s="59" t="str">
        <f>IF(C236="","",'Critical Info &amp; Checklist'!$G$11&amp;"_"&amp;TEXT('New Data Sheet'!A236,"000")&amp;IF(ISBLANK('Sample Information'!D244),"","_"&amp;'Sample Information'!D244)&amp;IF(ISBLANK('Sample Information'!E244),"","_"&amp;'Sample Information'!E244)&amp;"_"&amp;C236)</f>
        <v/>
      </c>
      <c r="C236" s="91" t="str">
        <f>IF(ISBLANK('Sample Information'!C244),"",'Sample Information'!C244)</f>
        <v/>
      </c>
      <c r="D236" s="60" t="str">
        <f>IF(ISBLANK('Sample Information'!F244),"",'Sample Information'!F244)</f>
        <v/>
      </c>
      <c r="E236" s="70" t="str">
        <f>IF(ISBLANK('Sample Information'!E244),"",'Sample Information'!E244)</f>
        <v/>
      </c>
      <c r="F236" s="60" t="str">
        <f>IF(ISBLANK('Sample Information'!T244),"Not provided",'Sample Information'!T244)</f>
        <v>Not provided</v>
      </c>
      <c r="V236" s="231" t="str">
        <f t="shared" si="59"/>
        <v/>
      </c>
      <c r="W23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6" s="224"/>
      <c r="AN236" s="79"/>
      <c r="AO236" s="79"/>
      <c r="AP236" s="79"/>
      <c r="BF236" s="231" t="str">
        <f t="shared" si="51"/>
        <v/>
      </c>
      <c r="BJ236" s="232" t="str">
        <f t="shared" si="52"/>
        <v/>
      </c>
      <c r="BK236" s="232" t="str">
        <f t="shared" si="60"/>
        <v/>
      </c>
      <c r="BL236" s="232" t="str">
        <f t="shared" si="61"/>
        <v/>
      </c>
      <c r="BU236" s="236" t="str">
        <f t="shared" si="53"/>
        <v/>
      </c>
      <c r="BV236" s="236" t="str">
        <f t="shared" si="54"/>
        <v/>
      </c>
      <c r="BW236" s="236" t="str">
        <f t="shared" si="55"/>
        <v/>
      </c>
      <c r="BX236" s="535"/>
      <c r="BY236" s="536"/>
      <c r="CP236" s="224"/>
      <c r="CQ236" s="79"/>
      <c r="CR236" s="79"/>
      <c r="CS236" s="225"/>
      <c r="DI236" s="132" t="str">
        <f t="shared" si="62"/>
        <v/>
      </c>
      <c r="DP236" s="73" t="str">
        <f t="shared" si="63"/>
        <v/>
      </c>
      <c r="DQ236" s="61" t="str">
        <f t="shared" si="56"/>
        <v/>
      </c>
      <c r="DR236" s="74" t="str">
        <f t="shared" si="57"/>
        <v/>
      </c>
      <c r="DS236" s="564" t="str">
        <f>IFERROR(LOOKUP(B236,Pooling_Pool1!$C$14:$C$337,Pooling_Pool1!$B$14:$B$337),"")</f>
        <v/>
      </c>
      <c r="DT236" s="596"/>
      <c r="DU236" s="93" t="str">
        <f t="shared" si="58"/>
        <v/>
      </c>
      <c r="DV236" s="93" t="str">
        <f t="shared" si="64"/>
        <v/>
      </c>
      <c r="DW236" s="120" t="str">
        <f t="shared" si="65"/>
        <v/>
      </c>
    </row>
    <row r="237" spans="1:127" x14ac:dyDescent="0.2">
      <c r="A237" s="563">
        <v>235</v>
      </c>
      <c r="B237" s="59" t="str">
        <f>IF(C237="","",'Critical Info &amp; Checklist'!$G$11&amp;"_"&amp;TEXT('New Data Sheet'!A237,"000")&amp;IF(ISBLANK('Sample Information'!D245),"","_"&amp;'Sample Information'!D245)&amp;IF(ISBLANK('Sample Information'!E245),"","_"&amp;'Sample Information'!E245)&amp;"_"&amp;C237)</f>
        <v/>
      </c>
      <c r="C237" s="91" t="str">
        <f>IF(ISBLANK('Sample Information'!C245),"",'Sample Information'!C245)</f>
        <v/>
      </c>
      <c r="D237" s="60" t="str">
        <f>IF(ISBLANK('Sample Information'!F245),"",'Sample Information'!F245)</f>
        <v/>
      </c>
      <c r="E237" s="70" t="str">
        <f>IF(ISBLANK('Sample Information'!E245),"",'Sample Information'!E245)</f>
        <v/>
      </c>
      <c r="F237" s="60" t="str">
        <f>IF(ISBLANK('Sample Information'!T245),"Not provided",'Sample Information'!T245)</f>
        <v>Not provided</v>
      </c>
      <c r="V237" s="231" t="str">
        <f t="shared" si="59"/>
        <v/>
      </c>
      <c r="W23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7" s="224"/>
      <c r="AN237" s="79"/>
      <c r="AO237" s="79"/>
      <c r="AP237" s="79"/>
      <c r="BF237" s="231" t="str">
        <f t="shared" si="51"/>
        <v/>
      </c>
      <c r="BJ237" s="232" t="str">
        <f t="shared" si="52"/>
        <v/>
      </c>
      <c r="BK237" s="232" t="str">
        <f t="shared" si="60"/>
        <v/>
      </c>
      <c r="BL237" s="232" t="str">
        <f t="shared" si="61"/>
        <v/>
      </c>
      <c r="BU237" s="236" t="str">
        <f t="shared" si="53"/>
        <v/>
      </c>
      <c r="BV237" s="236" t="str">
        <f t="shared" si="54"/>
        <v/>
      </c>
      <c r="BW237" s="236" t="str">
        <f t="shared" si="55"/>
        <v/>
      </c>
      <c r="BX237" s="535"/>
      <c r="BY237" s="536"/>
      <c r="CP237" s="224"/>
      <c r="CQ237" s="79"/>
      <c r="CR237" s="79"/>
      <c r="CS237" s="225"/>
      <c r="DI237" s="132" t="str">
        <f t="shared" si="62"/>
        <v/>
      </c>
      <c r="DP237" s="73" t="str">
        <f t="shared" si="63"/>
        <v/>
      </c>
      <c r="DQ237" s="61" t="str">
        <f t="shared" si="56"/>
        <v/>
      </c>
      <c r="DR237" s="74" t="str">
        <f t="shared" si="57"/>
        <v/>
      </c>
      <c r="DS237" s="564" t="str">
        <f>IFERROR(LOOKUP(B237,Pooling_Pool1!$C$14:$C$337,Pooling_Pool1!$B$14:$B$337),"")</f>
        <v/>
      </c>
      <c r="DT237" s="596"/>
      <c r="DU237" s="93" t="str">
        <f t="shared" si="58"/>
        <v/>
      </c>
      <c r="DV237" s="93" t="str">
        <f t="shared" si="64"/>
        <v/>
      </c>
      <c r="DW237" s="120" t="str">
        <f t="shared" si="65"/>
        <v/>
      </c>
    </row>
    <row r="238" spans="1:127" x14ac:dyDescent="0.2">
      <c r="A238" s="563">
        <v>236</v>
      </c>
      <c r="B238" s="59" t="str">
        <f>IF(C238="","",'Critical Info &amp; Checklist'!$G$11&amp;"_"&amp;TEXT('New Data Sheet'!A238,"000")&amp;IF(ISBLANK('Sample Information'!D246),"","_"&amp;'Sample Information'!D246)&amp;IF(ISBLANK('Sample Information'!E246),"","_"&amp;'Sample Information'!E246)&amp;"_"&amp;C238)</f>
        <v/>
      </c>
      <c r="C238" s="91" t="str">
        <f>IF(ISBLANK('Sample Information'!C246),"",'Sample Information'!C246)</f>
        <v/>
      </c>
      <c r="D238" s="60" t="str">
        <f>IF(ISBLANK('Sample Information'!F246),"",'Sample Information'!F246)</f>
        <v/>
      </c>
      <c r="E238" s="70" t="str">
        <f>IF(ISBLANK('Sample Information'!E246),"",'Sample Information'!E246)</f>
        <v/>
      </c>
      <c r="F238" s="60" t="str">
        <f>IF(ISBLANK('Sample Information'!T246),"Not provided",'Sample Information'!T246)</f>
        <v>Not provided</v>
      </c>
      <c r="V238" s="231" t="str">
        <f t="shared" si="59"/>
        <v/>
      </c>
      <c r="W23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8" s="224"/>
      <c r="AN238" s="79"/>
      <c r="AO238" s="79"/>
      <c r="AP238" s="79"/>
      <c r="BF238" s="231" t="str">
        <f t="shared" si="51"/>
        <v/>
      </c>
      <c r="BJ238" s="232" t="str">
        <f t="shared" si="52"/>
        <v/>
      </c>
      <c r="BK238" s="232" t="str">
        <f t="shared" si="60"/>
        <v/>
      </c>
      <c r="BL238" s="232" t="str">
        <f t="shared" si="61"/>
        <v/>
      </c>
      <c r="BU238" s="236" t="str">
        <f t="shared" si="53"/>
        <v/>
      </c>
      <c r="BV238" s="236" t="str">
        <f t="shared" si="54"/>
        <v/>
      </c>
      <c r="BW238" s="236" t="str">
        <f t="shared" si="55"/>
        <v/>
      </c>
      <c r="BX238" s="535"/>
      <c r="BY238" s="536"/>
      <c r="CP238" s="224"/>
      <c r="CQ238" s="79"/>
      <c r="CR238" s="79"/>
      <c r="CS238" s="225"/>
      <c r="DI238" s="132" t="str">
        <f t="shared" si="62"/>
        <v/>
      </c>
      <c r="DP238" s="73" t="str">
        <f t="shared" si="63"/>
        <v/>
      </c>
      <c r="DQ238" s="61" t="str">
        <f t="shared" si="56"/>
        <v/>
      </c>
      <c r="DR238" s="74" t="str">
        <f t="shared" si="57"/>
        <v/>
      </c>
      <c r="DS238" s="564" t="str">
        <f>IFERROR(LOOKUP(B238,Pooling_Pool1!$C$14:$C$337,Pooling_Pool1!$B$14:$B$337),"")</f>
        <v/>
      </c>
      <c r="DT238" s="596"/>
      <c r="DU238" s="93" t="str">
        <f t="shared" si="58"/>
        <v/>
      </c>
      <c r="DV238" s="93" t="str">
        <f t="shared" si="64"/>
        <v/>
      </c>
      <c r="DW238" s="120" t="str">
        <f t="shared" si="65"/>
        <v/>
      </c>
    </row>
    <row r="239" spans="1:127" x14ac:dyDescent="0.2">
      <c r="A239" s="563">
        <v>237</v>
      </c>
      <c r="B239" s="59" t="str">
        <f>IF(C239="","",'Critical Info &amp; Checklist'!$G$11&amp;"_"&amp;TEXT('New Data Sheet'!A239,"000")&amp;IF(ISBLANK('Sample Information'!D247),"","_"&amp;'Sample Information'!D247)&amp;IF(ISBLANK('Sample Information'!E247),"","_"&amp;'Sample Information'!E247)&amp;"_"&amp;C239)</f>
        <v/>
      </c>
      <c r="C239" s="91" t="str">
        <f>IF(ISBLANK('Sample Information'!C247),"",'Sample Information'!C247)</f>
        <v/>
      </c>
      <c r="D239" s="60" t="str">
        <f>IF(ISBLANK('Sample Information'!F247),"",'Sample Information'!F247)</f>
        <v/>
      </c>
      <c r="E239" s="70" t="str">
        <f>IF(ISBLANK('Sample Information'!E247),"",'Sample Information'!E247)</f>
        <v/>
      </c>
      <c r="F239" s="60" t="str">
        <f>IF(ISBLANK('Sample Information'!T247),"Not provided",'Sample Information'!T247)</f>
        <v>Not provided</v>
      </c>
      <c r="V239" s="231" t="str">
        <f t="shared" si="59"/>
        <v/>
      </c>
      <c r="W23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39" s="224"/>
      <c r="AN239" s="79"/>
      <c r="AO239" s="79"/>
      <c r="AP239" s="79"/>
      <c r="BF239" s="231" t="str">
        <f t="shared" si="51"/>
        <v/>
      </c>
      <c r="BJ239" s="232" t="str">
        <f t="shared" si="52"/>
        <v/>
      </c>
      <c r="BK239" s="232" t="str">
        <f t="shared" si="60"/>
        <v/>
      </c>
      <c r="BL239" s="232" t="str">
        <f t="shared" si="61"/>
        <v/>
      </c>
      <c r="BU239" s="236" t="str">
        <f t="shared" si="53"/>
        <v/>
      </c>
      <c r="BV239" s="236" t="str">
        <f t="shared" si="54"/>
        <v/>
      </c>
      <c r="BW239" s="236" t="str">
        <f t="shared" si="55"/>
        <v/>
      </c>
      <c r="BX239" s="535"/>
      <c r="BY239" s="536"/>
      <c r="CP239" s="224"/>
      <c r="CQ239" s="79"/>
      <c r="CR239" s="79"/>
      <c r="CS239" s="225"/>
      <c r="DI239" s="132" t="str">
        <f t="shared" si="62"/>
        <v/>
      </c>
      <c r="DP239" s="73" t="str">
        <f t="shared" si="63"/>
        <v/>
      </c>
      <c r="DQ239" s="61" t="str">
        <f t="shared" si="56"/>
        <v/>
      </c>
      <c r="DR239" s="74" t="str">
        <f t="shared" si="57"/>
        <v/>
      </c>
      <c r="DS239" s="564" t="str">
        <f>IFERROR(LOOKUP(B239,Pooling_Pool1!$C$14:$C$337,Pooling_Pool1!$B$14:$B$337),"")</f>
        <v/>
      </c>
      <c r="DT239" s="596"/>
      <c r="DU239" s="93" t="str">
        <f t="shared" si="58"/>
        <v/>
      </c>
      <c r="DV239" s="93" t="str">
        <f t="shared" si="64"/>
        <v/>
      </c>
      <c r="DW239" s="120" t="str">
        <f t="shared" si="65"/>
        <v/>
      </c>
    </row>
    <row r="240" spans="1:127" x14ac:dyDescent="0.2">
      <c r="A240" s="563">
        <v>238</v>
      </c>
      <c r="B240" s="59" t="str">
        <f>IF(C240="","",'Critical Info &amp; Checklist'!$G$11&amp;"_"&amp;TEXT('New Data Sheet'!A240,"000")&amp;IF(ISBLANK('Sample Information'!D248),"","_"&amp;'Sample Information'!D248)&amp;IF(ISBLANK('Sample Information'!E248),"","_"&amp;'Sample Information'!E248)&amp;"_"&amp;C240)</f>
        <v/>
      </c>
      <c r="C240" s="91" t="str">
        <f>IF(ISBLANK('Sample Information'!C248),"",'Sample Information'!C248)</f>
        <v/>
      </c>
      <c r="D240" s="60" t="str">
        <f>IF(ISBLANK('Sample Information'!F248),"",'Sample Information'!F248)</f>
        <v/>
      </c>
      <c r="E240" s="70" t="str">
        <f>IF(ISBLANK('Sample Information'!E248),"",'Sample Information'!E248)</f>
        <v/>
      </c>
      <c r="F240" s="60" t="str">
        <f>IF(ISBLANK('Sample Information'!T248),"Not provided",'Sample Information'!T248)</f>
        <v>Not provided</v>
      </c>
      <c r="V240" s="231" t="str">
        <f t="shared" si="59"/>
        <v/>
      </c>
      <c r="W24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0" s="224"/>
      <c r="AN240" s="79"/>
      <c r="AO240" s="79"/>
      <c r="AP240" s="79"/>
      <c r="BF240" s="231" t="str">
        <f t="shared" si="51"/>
        <v/>
      </c>
      <c r="BJ240" s="232" t="str">
        <f t="shared" si="52"/>
        <v/>
      </c>
      <c r="BK240" s="232" t="str">
        <f t="shared" si="60"/>
        <v/>
      </c>
      <c r="BL240" s="232" t="str">
        <f t="shared" si="61"/>
        <v/>
      </c>
      <c r="BU240" s="236" t="str">
        <f t="shared" si="53"/>
        <v/>
      </c>
      <c r="BV240" s="236" t="str">
        <f t="shared" si="54"/>
        <v/>
      </c>
      <c r="BW240" s="236" t="str">
        <f t="shared" si="55"/>
        <v/>
      </c>
      <c r="BX240" s="535"/>
      <c r="BY240" s="536"/>
      <c r="CP240" s="224"/>
      <c r="CQ240" s="79"/>
      <c r="CR240" s="79"/>
      <c r="CS240" s="225"/>
      <c r="DI240" s="132" t="str">
        <f t="shared" si="62"/>
        <v/>
      </c>
      <c r="DP240" s="73" t="str">
        <f t="shared" si="63"/>
        <v/>
      </c>
      <c r="DQ240" s="61" t="str">
        <f t="shared" si="56"/>
        <v/>
      </c>
      <c r="DR240" s="74" t="str">
        <f t="shared" si="57"/>
        <v/>
      </c>
      <c r="DS240" s="564" t="str">
        <f>IFERROR(LOOKUP(B240,Pooling_Pool1!$C$14:$C$337,Pooling_Pool1!$B$14:$B$337),"")</f>
        <v/>
      </c>
      <c r="DT240" s="596"/>
      <c r="DU240" s="93" t="str">
        <f t="shared" si="58"/>
        <v/>
      </c>
      <c r="DV240" s="93" t="str">
        <f t="shared" si="64"/>
        <v/>
      </c>
      <c r="DW240" s="120" t="str">
        <f t="shared" si="65"/>
        <v/>
      </c>
    </row>
    <row r="241" spans="1:127" x14ac:dyDescent="0.2">
      <c r="A241" s="563">
        <v>239</v>
      </c>
      <c r="B241" s="59" t="str">
        <f>IF(C241="","",'Critical Info &amp; Checklist'!$G$11&amp;"_"&amp;TEXT('New Data Sheet'!A241,"000")&amp;IF(ISBLANK('Sample Information'!D249),"","_"&amp;'Sample Information'!D249)&amp;IF(ISBLANK('Sample Information'!E249),"","_"&amp;'Sample Information'!E249)&amp;"_"&amp;C241)</f>
        <v/>
      </c>
      <c r="C241" s="91" t="str">
        <f>IF(ISBLANK('Sample Information'!C249),"",'Sample Information'!C249)</f>
        <v/>
      </c>
      <c r="D241" s="60" t="str">
        <f>IF(ISBLANK('Sample Information'!F249),"",'Sample Information'!F249)</f>
        <v/>
      </c>
      <c r="E241" s="70" t="str">
        <f>IF(ISBLANK('Sample Information'!E249),"",'Sample Information'!E249)</f>
        <v/>
      </c>
      <c r="F241" s="60" t="str">
        <f>IF(ISBLANK('Sample Information'!T249),"Not provided",'Sample Information'!T249)</f>
        <v>Not provided</v>
      </c>
      <c r="V241" s="231" t="str">
        <f t="shared" si="59"/>
        <v/>
      </c>
      <c r="W24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1" s="224"/>
      <c r="AN241" s="79"/>
      <c r="AO241" s="79"/>
      <c r="AP241" s="79"/>
      <c r="BF241" s="231" t="str">
        <f t="shared" si="51"/>
        <v/>
      </c>
      <c r="BJ241" s="232" t="str">
        <f t="shared" si="52"/>
        <v/>
      </c>
      <c r="BK241" s="232" t="str">
        <f t="shared" si="60"/>
        <v/>
      </c>
      <c r="BL241" s="232" t="str">
        <f t="shared" si="61"/>
        <v/>
      </c>
      <c r="BU241" s="236" t="str">
        <f t="shared" si="53"/>
        <v/>
      </c>
      <c r="BV241" s="236" t="str">
        <f t="shared" si="54"/>
        <v/>
      </c>
      <c r="BW241" s="236" t="str">
        <f t="shared" si="55"/>
        <v/>
      </c>
      <c r="BX241" s="535"/>
      <c r="BY241" s="536"/>
      <c r="CP241" s="224"/>
      <c r="CQ241" s="79"/>
      <c r="CR241" s="79"/>
      <c r="CS241" s="225"/>
      <c r="DI241" s="132" t="str">
        <f t="shared" si="62"/>
        <v/>
      </c>
      <c r="DP241" s="73" t="str">
        <f t="shared" si="63"/>
        <v/>
      </c>
      <c r="DQ241" s="61" t="str">
        <f t="shared" si="56"/>
        <v/>
      </c>
      <c r="DR241" s="74" t="str">
        <f t="shared" si="57"/>
        <v/>
      </c>
      <c r="DS241" s="564" t="str">
        <f>IFERROR(LOOKUP(B241,Pooling_Pool1!$C$14:$C$337,Pooling_Pool1!$B$14:$B$337),"")</f>
        <v/>
      </c>
      <c r="DT241" s="596"/>
      <c r="DU241" s="93" t="str">
        <f t="shared" si="58"/>
        <v/>
      </c>
      <c r="DV241" s="93" t="str">
        <f t="shared" si="64"/>
        <v/>
      </c>
      <c r="DW241" s="120" t="str">
        <f t="shared" si="65"/>
        <v/>
      </c>
    </row>
    <row r="242" spans="1:127" x14ac:dyDescent="0.2">
      <c r="A242" s="563">
        <v>240</v>
      </c>
      <c r="B242" s="59" t="str">
        <f>IF(C242="","",'Critical Info &amp; Checklist'!$G$11&amp;"_"&amp;TEXT('New Data Sheet'!A242,"000")&amp;IF(ISBLANK('Sample Information'!D250),"","_"&amp;'Sample Information'!D250)&amp;IF(ISBLANK('Sample Information'!E250),"","_"&amp;'Sample Information'!E250)&amp;"_"&amp;C242)</f>
        <v/>
      </c>
      <c r="C242" s="91" t="str">
        <f>IF(ISBLANK('Sample Information'!C250),"",'Sample Information'!C250)</f>
        <v/>
      </c>
      <c r="D242" s="60" t="str">
        <f>IF(ISBLANK('Sample Information'!F250),"",'Sample Information'!F250)</f>
        <v/>
      </c>
      <c r="E242" s="70" t="str">
        <f>IF(ISBLANK('Sample Information'!E250),"",'Sample Information'!E250)</f>
        <v/>
      </c>
      <c r="F242" s="60" t="str">
        <f>IF(ISBLANK('Sample Information'!T250),"Not provided",'Sample Information'!T250)</f>
        <v>Not provided</v>
      </c>
      <c r="V242" s="231" t="str">
        <f t="shared" si="59"/>
        <v/>
      </c>
      <c r="W24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2" s="224"/>
      <c r="AN242" s="79"/>
      <c r="AO242" s="79"/>
      <c r="AP242" s="79"/>
      <c r="BF242" s="231" t="str">
        <f t="shared" si="51"/>
        <v/>
      </c>
      <c r="BJ242" s="232" t="str">
        <f t="shared" si="52"/>
        <v/>
      </c>
      <c r="BK242" s="232" t="str">
        <f t="shared" si="60"/>
        <v/>
      </c>
      <c r="BL242" s="232" t="str">
        <f t="shared" si="61"/>
        <v/>
      </c>
      <c r="BU242" s="236" t="str">
        <f t="shared" si="53"/>
        <v/>
      </c>
      <c r="BV242" s="236" t="str">
        <f t="shared" si="54"/>
        <v/>
      </c>
      <c r="BW242" s="236" t="str">
        <f t="shared" si="55"/>
        <v/>
      </c>
      <c r="BX242" s="535"/>
      <c r="BY242" s="536"/>
      <c r="CP242" s="224"/>
      <c r="CQ242" s="79"/>
      <c r="CR242" s="79"/>
      <c r="CS242" s="225"/>
      <c r="DI242" s="132" t="str">
        <f t="shared" si="62"/>
        <v/>
      </c>
      <c r="DP242" s="73" t="str">
        <f t="shared" si="63"/>
        <v/>
      </c>
      <c r="DQ242" s="61" t="str">
        <f t="shared" si="56"/>
        <v/>
      </c>
      <c r="DR242" s="74" t="str">
        <f t="shared" si="57"/>
        <v/>
      </c>
      <c r="DS242" s="564" t="str">
        <f>IFERROR(LOOKUP(B242,Pooling_Pool1!$C$14:$C$337,Pooling_Pool1!$B$14:$B$337),"")</f>
        <v/>
      </c>
      <c r="DT242" s="596"/>
      <c r="DU242" s="93" t="str">
        <f t="shared" si="58"/>
        <v/>
      </c>
      <c r="DV242" s="93" t="str">
        <f t="shared" si="64"/>
        <v/>
      </c>
      <c r="DW242" s="120" t="str">
        <f t="shared" si="65"/>
        <v/>
      </c>
    </row>
    <row r="243" spans="1:127" x14ac:dyDescent="0.2">
      <c r="A243" s="563">
        <v>241</v>
      </c>
      <c r="B243" s="59" t="str">
        <f>IF(C243="","",'Critical Info &amp; Checklist'!$G$11&amp;"_"&amp;TEXT('New Data Sheet'!A243,"000")&amp;IF(ISBLANK('Sample Information'!D251),"","_"&amp;'Sample Information'!D251)&amp;IF(ISBLANK('Sample Information'!E251),"","_"&amp;'Sample Information'!E251)&amp;"_"&amp;C243)</f>
        <v/>
      </c>
      <c r="C243" s="91" t="str">
        <f>IF(ISBLANK('Sample Information'!C251),"",'Sample Information'!C251)</f>
        <v/>
      </c>
      <c r="D243" s="60" t="str">
        <f>IF(ISBLANK('Sample Information'!F251),"",'Sample Information'!F251)</f>
        <v/>
      </c>
      <c r="E243" s="70" t="str">
        <f>IF(ISBLANK('Sample Information'!E251),"",'Sample Information'!E251)</f>
        <v/>
      </c>
      <c r="F243" s="60" t="str">
        <f>IF(ISBLANK('Sample Information'!T251),"Not provided",'Sample Information'!T251)</f>
        <v>Not provided</v>
      </c>
      <c r="V243" s="231" t="str">
        <f t="shared" si="59"/>
        <v/>
      </c>
      <c r="W24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3" s="224"/>
      <c r="AN243" s="79"/>
      <c r="AO243" s="79"/>
      <c r="AP243" s="79"/>
      <c r="BF243" s="231" t="str">
        <f t="shared" si="51"/>
        <v/>
      </c>
      <c r="BJ243" s="232" t="str">
        <f t="shared" si="52"/>
        <v/>
      </c>
      <c r="BK243" s="232" t="str">
        <f t="shared" si="60"/>
        <v/>
      </c>
      <c r="BL243" s="232" t="str">
        <f t="shared" si="61"/>
        <v/>
      </c>
      <c r="BU243" s="236" t="str">
        <f t="shared" si="53"/>
        <v/>
      </c>
      <c r="BV243" s="236" t="str">
        <f t="shared" si="54"/>
        <v/>
      </c>
      <c r="BW243" s="236" t="str">
        <f t="shared" si="55"/>
        <v/>
      </c>
      <c r="BX243" s="535"/>
      <c r="BY243" s="536"/>
      <c r="CP243" s="224"/>
      <c r="CQ243" s="79"/>
      <c r="CR243" s="79"/>
      <c r="CS243" s="225"/>
      <c r="DI243" s="132" t="str">
        <f t="shared" si="62"/>
        <v/>
      </c>
      <c r="DP243" s="73" t="str">
        <f t="shared" si="63"/>
        <v/>
      </c>
      <c r="DQ243" s="61" t="str">
        <f t="shared" si="56"/>
        <v/>
      </c>
      <c r="DR243" s="74" t="str">
        <f t="shared" si="57"/>
        <v/>
      </c>
      <c r="DS243" s="564" t="str">
        <f>IFERROR(LOOKUP(B243,Pooling_Pool1!$C$14:$C$337,Pooling_Pool1!$B$14:$B$337),"")</f>
        <v/>
      </c>
      <c r="DT243" s="596"/>
      <c r="DU243" s="93" t="str">
        <f t="shared" si="58"/>
        <v/>
      </c>
      <c r="DV243" s="93" t="str">
        <f t="shared" si="64"/>
        <v/>
      </c>
      <c r="DW243" s="120" t="str">
        <f t="shared" si="65"/>
        <v/>
      </c>
    </row>
    <row r="244" spans="1:127" x14ac:dyDescent="0.2">
      <c r="A244" s="563">
        <v>242</v>
      </c>
      <c r="B244" s="59" t="str">
        <f>IF(C244="","",'Critical Info &amp; Checklist'!$G$11&amp;"_"&amp;TEXT('New Data Sheet'!A244,"000")&amp;IF(ISBLANK('Sample Information'!D252),"","_"&amp;'Sample Information'!D252)&amp;IF(ISBLANK('Sample Information'!E252),"","_"&amp;'Sample Information'!E252)&amp;"_"&amp;C244)</f>
        <v/>
      </c>
      <c r="C244" s="91" t="str">
        <f>IF(ISBLANK('Sample Information'!C252),"",'Sample Information'!C252)</f>
        <v/>
      </c>
      <c r="D244" s="60" t="str">
        <f>IF(ISBLANK('Sample Information'!F252),"",'Sample Information'!F252)</f>
        <v/>
      </c>
      <c r="E244" s="70" t="str">
        <f>IF(ISBLANK('Sample Information'!E252),"",'Sample Information'!E252)</f>
        <v/>
      </c>
      <c r="F244" s="60" t="str">
        <f>IF(ISBLANK('Sample Information'!T252),"Not provided",'Sample Information'!T252)</f>
        <v>Not provided</v>
      </c>
      <c r="V244" s="231" t="str">
        <f t="shared" si="59"/>
        <v/>
      </c>
      <c r="W24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4" s="224"/>
      <c r="AN244" s="79"/>
      <c r="AO244" s="79"/>
      <c r="AP244" s="79"/>
      <c r="BF244" s="231" t="str">
        <f t="shared" si="51"/>
        <v/>
      </c>
      <c r="BJ244" s="232" t="str">
        <f t="shared" si="52"/>
        <v/>
      </c>
      <c r="BK244" s="232" t="str">
        <f t="shared" si="60"/>
        <v/>
      </c>
      <c r="BL244" s="232" t="str">
        <f t="shared" si="61"/>
        <v/>
      </c>
      <c r="BU244" s="236" t="str">
        <f t="shared" si="53"/>
        <v/>
      </c>
      <c r="BV244" s="236" t="str">
        <f t="shared" si="54"/>
        <v/>
      </c>
      <c r="BW244" s="236" t="str">
        <f t="shared" si="55"/>
        <v/>
      </c>
      <c r="BX244" s="535"/>
      <c r="BY244" s="536"/>
      <c r="CP244" s="224"/>
      <c r="CQ244" s="79"/>
      <c r="CR244" s="79"/>
      <c r="CS244" s="225"/>
      <c r="DI244" s="132" t="str">
        <f t="shared" si="62"/>
        <v/>
      </c>
      <c r="DP244" s="73" t="str">
        <f t="shared" si="63"/>
        <v/>
      </c>
      <c r="DQ244" s="61" t="str">
        <f t="shared" si="56"/>
        <v/>
      </c>
      <c r="DR244" s="74" t="str">
        <f t="shared" si="57"/>
        <v/>
      </c>
      <c r="DS244" s="564" t="str">
        <f>IFERROR(LOOKUP(B244,Pooling_Pool1!$C$14:$C$337,Pooling_Pool1!$B$14:$B$337),"")</f>
        <v/>
      </c>
      <c r="DT244" s="596"/>
      <c r="DU244" s="93" t="str">
        <f t="shared" si="58"/>
        <v/>
      </c>
      <c r="DV244" s="93" t="str">
        <f t="shared" si="64"/>
        <v/>
      </c>
      <c r="DW244" s="120" t="str">
        <f t="shared" si="65"/>
        <v/>
      </c>
    </row>
    <row r="245" spans="1:127" x14ac:dyDescent="0.2">
      <c r="A245" s="563">
        <v>243</v>
      </c>
      <c r="B245" s="59" t="str">
        <f>IF(C245="","",'Critical Info &amp; Checklist'!$G$11&amp;"_"&amp;TEXT('New Data Sheet'!A245,"000")&amp;IF(ISBLANK('Sample Information'!D253),"","_"&amp;'Sample Information'!D253)&amp;IF(ISBLANK('Sample Information'!E253),"","_"&amp;'Sample Information'!E253)&amp;"_"&amp;C245)</f>
        <v/>
      </c>
      <c r="C245" s="91" t="str">
        <f>IF(ISBLANK('Sample Information'!C253),"",'Sample Information'!C253)</f>
        <v/>
      </c>
      <c r="D245" s="60" t="str">
        <f>IF(ISBLANK('Sample Information'!F253),"",'Sample Information'!F253)</f>
        <v/>
      </c>
      <c r="E245" s="70" t="str">
        <f>IF(ISBLANK('Sample Information'!E253),"",'Sample Information'!E253)</f>
        <v/>
      </c>
      <c r="F245" s="60" t="str">
        <f>IF(ISBLANK('Sample Information'!T253),"Not provided",'Sample Information'!T253)</f>
        <v>Not provided</v>
      </c>
      <c r="V245" s="231" t="str">
        <f t="shared" si="59"/>
        <v/>
      </c>
      <c r="W24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5" s="224"/>
      <c r="AN245" s="79"/>
      <c r="AO245" s="79"/>
      <c r="AP245" s="79"/>
      <c r="BF245" s="231" t="str">
        <f t="shared" si="51"/>
        <v/>
      </c>
      <c r="BJ245" s="232" t="str">
        <f t="shared" si="52"/>
        <v/>
      </c>
      <c r="BK245" s="232" t="str">
        <f t="shared" si="60"/>
        <v/>
      </c>
      <c r="BL245" s="232" t="str">
        <f t="shared" si="61"/>
        <v/>
      </c>
      <c r="BU245" s="236" t="str">
        <f t="shared" si="53"/>
        <v/>
      </c>
      <c r="BV245" s="236" t="str">
        <f t="shared" si="54"/>
        <v/>
      </c>
      <c r="BW245" s="236" t="str">
        <f t="shared" si="55"/>
        <v/>
      </c>
      <c r="BX245" s="535"/>
      <c r="BY245" s="536"/>
      <c r="CP245" s="224"/>
      <c r="CQ245" s="79"/>
      <c r="CR245" s="79"/>
      <c r="CS245" s="225"/>
      <c r="DI245" s="132" t="str">
        <f t="shared" si="62"/>
        <v/>
      </c>
      <c r="DP245" s="73" t="str">
        <f t="shared" si="63"/>
        <v/>
      </c>
      <c r="DQ245" s="61" t="str">
        <f t="shared" si="56"/>
        <v/>
      </c>
      <c r="DR245" s="74" t="str">
        <f t="shared" si="57"/>
        <v/>
      </c>
      <c r="DS245" s="564" t="str">
        <f>IFERROR(LOOKUP(B245,Pooling_Pool1!$C$14:$C$337,Pooling_Pool1!$B$14:$B$337),"")</f>
        <v/>
      </c>
      <c r="DT245" s="596"/>
      <c r="DU245" s="93" t="str">
        <f t="shared" si="58"/>
        <v/>
      </c>
      <c r="DV245" s="93" t="str">
        <f t="shared" si="64"/>
        <v/>
      </c>
      <c r="DW245" s="120" t="str">
        <f t="shared" si="65"/>
        <v/>
      </c>
    </row>
    <row r="246" spans="1:127" x14ac:dyDescent="0.2">
      <c r="A246" s="563">
        <v>244</v>
      </c>
      <c r="B246" s="59" t="str">
        <f>IF(C246="","",'Critical Info &amp; Checklist'!$G$11&amp;"_"&amp;TEXT('New Data Sheet'!A246,"000")&amp;IF(ISBLANK('Sample Information'!D254),"","_"&amp;'Sample Information'!D254)&amp;IF(ISBLANK('Sample Information'!E254),"","_"&amp;'Sample Information'!E254)&amp;"_"&amp;C246)</f>
        <v/>
      </c>
      <c r="C246" s="91" t="str">
        <f>IF(ISBLANK('Sample Information'!C254),"",'Sample Information'!C254)</f>
        <v/>
      </c>
      <c r="D246" s="60" t="str">
        <f>IF(ISBLANK('Sample Information'!F254),"",'Sample Information'!F254)</f>
        <v/>
      </c>
      <c r="E246" s="70" t="str">
        <f>IF(ISBLANK('Sample Information'!E254),"",'Sample Information'!E254)</f>
        <v/>
      </c>
      <c r="F246" s="60" t="str">
        <f>IF(ISBLANK('Sample Information'!T254),"Not provided",'Sample Information'!T254)</f>
        <v>Not provided</v>
      </c>
      <c r="V246" s="231" t="str">
        <f t="shared" si="59"/>
        <v/>
      </c>
      <c r="W24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6" s="224"/>
      <c r="AN246" s="79"/>
      <c r="AO246" s="79"/>
      <c r="AP246" s="79"/>
      <c r="BF246" s="231" t="str">
        <f t="shared" si="51"/>
        <v/>
      </c>
      <c r="BJ246" s="232" t="str">
        <f t="shared" si="52"/>
        <v/>
      </c>
      <c r="BK246" s="232" t="str">
        <f t="shared" si="60"/>
        <v/>
      </c>
      <c r="BL246" s="232" t="str">
        <f t="shared" si="61"/>
        <v/>
      </c>
      <c r="BU246" s="236" t="str">
        <f t="shared" si="53"/>
        <v/>
      </c>
      <c r="BV246" s="236" t="str">
        <f t="shared" si="54"/>
        <v/>
      </c>
      <c r="BW246" s="236" t="str">
        <f t="shared" si="55"/>
        <v/>
      </c>
      <c r="BX246" s="535"/>
      <c r="BY246" s="536"/>
      <c r="CP246" s="224"/>
      <c r="CQ246" s="79"/>
      <c r="CR246" s="79"/>
      <c r="CS246" s="225"/>
      <c r="DI246" s="132" t="str">
        <f t="shared" si="62"/>
        <v/>
      </c>
      <c r="DP246" s="73" t="str">
        <f t="shared" si="63"/>
        <v/>
      </c>
      <c r="DQ246" s="61" t="str">
        <f t="shared" si="56"/>
        <v/>
      </c>
      <c r="DR246" s="74" t="str">
        <f t="shared" si="57"/>
        <v/>
      </c>
      <c r="DS246" s="564" t="str">
        <f>IFERROR(LOOKUP(B246,Pooling_Pool1!$C$14:$C$337,Pooling_Pool1!$B$14:$B$337),"")</f>
        <v/>
      </c>
      <c r="DT246" s="596"/>
      <c r="DU246" s="93" t="str">
        <f t="shared" si="58"/>
        <v/>
      </c>
      <c r="DV246" s="93" t="str">
        <f t="shared" si="64"/>
        <v/>
      </c>
      <c r="DW246" s="120" t="str">
        <f t="shared" si="65"/>
        <v/>
      </c>
    </row>
    <row r="247" spans="1:127" x14ac:dyDescent="0.2">
      <c r="A247" s="563">
        <v>245</v>
      </c>
      <c r="B247" s="59" t="str">
        <f>IF(C247="","",'Critical Info &amp; Checklist'!$G$11&amp;"_"&amp;TEXT('New Data Sheet'!A247,"000")&amp;IF(ISBLANK('Sample Information'!D255),"","_"&amp;'Sample Information'!D255)&amp;IF(ISBLANK('Sample Information'!E255),"","_"&amp;'Sample Information'!E255)&amp;"_"&amp;C247)</f>
        <v/>
      </c>
      <c r="C247" s="91" t="str">
        <f>IF(ISBLANK('Sample Information'!C255),"",'Sample Information'!C255)</f>
        <v/>
      </c>
      <c r="D247" s="60" t="str">
        <f>IF(ISBLANK('Sample Information'!F255),"",'Sample Information'!F255)</f>
        <v/>
      </c>
      <c r="E247" s="70" t="str">
        <f>IF(ISBLANK('Sample Information'!E255),"",'Sample Information'!E255)</f>
        <v/>
      </c>
      <c r="F247" s="60" t="str">
        <f>IF(ISBLANK('Sample Information'!T255),"Not provided",'Sample Information'!T255)</f>
        <v>Not provided</v>
      </c>
      <c r="V247" s="231" t="str">
        <f t="shared" si="59"/>
        <v/>
      </c>
      <c r="W24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7" s="224"/>
      <c r="AN247" s="79"/>
      <c r="AO247" s="79"/>
      <c r="AP247" s="79"/>
      <c r="BF247" s="231" t="str">
        <f t="shared" si="51"/>
        <v/>
      </c>
      <c r="BJ247" s="232" t="str">
        <f t="shared" si="52"/>
        <v/>
      </c>
      <c r="BK247" s="232" t="str">
        <f t="shared" si="60"/>
        <v/>
      </c>
      <c r="BL247" s="232" t="str">
        <f t="shared" si="61"/>
        <v/>
      </c>
      <c r="BU247" s="236" t="str">
        <f t="shared" si="53"/>
        <v/>
      </c>
      <c r="BV247" s="236" t="str">
        <f t="shared" si="54"/>
        <v/>
      </c>
      <c r="BW247" s="236" t="str">
        <f t="shared" si="55"/>
        <v/>
      </c>
      <c r="BX247" s="535"/>
      <c r="BY247" s="536"/>
      <c r="CP247" s="224"/>
      <c r="CQ247" s="79"/>
      <c r="CR247" s="79"/>
      <c r="CS247" s="225"/>
      <c r="DI247" s="132" t="str">
        <f t="shared" si="62"/>
        <v/>
      </c>
      <c r="DP247" s="73" t="str">
        <f t="shared" si="63"/>
        <v/>
      </c>
      <c r="DQ247" s="61" t="str">
        <f t="shared" si="56"/>
        <v/>
      </c>
      <c r="DR247" s="74" t="str">
        <f t="shared" si="57"/>
        <v/>
      </c>
      <c r="DS247" s="564" t="str">
        <f>IFERROR(LOOKUP(B247,Pooling_Pool1!$C$14:$C$337,Pooling_Pool1!$B$14:$B$337),"")</f>
        <v/>
      </c>
      <c r="DT247" s="596"/>
      <c r="DU247" s="93" t="str">
        <f t="shared" si="58"/>
        <v/>
      </c>
      <c r="DV247" s="93" t="str">
        <f t="shared" si="64"/>
        <v/>
      </c>
      <c r="DW247" s="120" t="str">
        <f t="shared" si="65"/>
        <v/>
      </c>
    </row>
    <row r="248" spans="1:127" x14ac:dyDescent="0.2">
      <c r="A248" s="563">
        <v>246</v>
      </c>
      <c r="B248" s="59" t="str">
        <f>IF(C248="","",'Critical Info &amp; Checklist'!$G$11&amp;"_"&amp;TEXT('New Data Sheet'!A248,"000")&amp;IF(ISBLANK('Sample Information'!D256),"","_"&amp;'Sample Information'!D256)&amp;IF(ISBLANK('Sample Information'!E256),"","_"&amp;'Sample Information'!E256)&amp;"_"&amp;C248)</f>
        <v/>
      </c>
      <c r="C248" s="91" t="str">
        <f>IF(ISBLANK('Sample Information'!C256),"",'Sample Information'!C256)</f>
        <v/>
      </c>
      <c r="D248" s="60" t="str">
        <f>IF(ISBLANK('Sample Information'!F256),"",'Sample Information'!F256)</f>
        <v/>
      </c>
      <c r="E248" s="70" t="str">
        <f>IF(ISBLANK('Sample Information'!E256),"",'Sample Information'!E256)</f>
        <v/>
      </c>
      <c r="F248" s="60" t="str">
        <f>IF(ISBLANK('Sample Information'!T256),"Not provided",'Sample Information'!T256)</f>
        <v>Not provided</v>
      </c>
      <c r="V248" s="231" t="str">
        <f t="shared" si="59"/>
        <v/>
      </c>
      <c r="W24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8" s="224"/>
      <c r="AN248" s="79"/>
      <c r="AO248" s="79"/>
      <c r="AP248" s="79"/>
      <c r="BF248" s="231" t="str">
        <f t="shared" si="51"/>
        <v/>
      </c>
      <c r="BJ248" s="232" t="str">
        <f t="shared" si="52"/>
        <v/>
      </c>
      <c r="BK248" s="232" t="str">
        <f t="shared" si="60"/>
        <v/>
      </c>
      <c r="BL248" s="232" t="str">
        <f t="shared" si="61"/>
        <v/>
      </c>
      <c r="BU248" s="236" t="str">
        <f t="shared" si="53"/>
        <v/>
      </c>
      <c r="BV248" s="236" t="str">
        <f t="shared" si="54"/>
        <v/>
      </c>
      <c r="BW248" s="236" t="str">
        <f t="shared" si="55"/>
        <v/>
      </c>
      <c r="BX248" s="535"/>
      <c r="BY248" s="536"/>
      <c r="CP248" s="224"/>
      <c r="CQ248" s="79"/>
      <c r="CR248" s="79"/>
      <c r="CS248" s="225"/>
      <c r="DI248" s="132" t="str">
        <f t="shared" si="62"/>
        <v/>
      </c>
      <c r="DP248" s="73" t="str">
        <f t="shared" si="63"/>
        <v/>
      </c>
      <c r="DQ248" s="61" t="str">
        <f t="shared" si="56"/>
        <v/>
      </c>
      <c r="DR248" s="74" t="str">
        <f t="shared" si="57"/>
        <v/>
      </c>
      <c r="DS248" s="564" t="str">
        <f>IFERROR(LOOKUP(B248,Pooling_Pool1!$C$14:$C$337,Pooling_Pool1!$B$14:$B$337),"")</f>
        <v/>
      </c>
      <c r="DT248" s="596"/>
      <c r="DU248" s="93" t="str">
        <f t="shared" si="58"/>
        <v/>
      </c>
      <c r="DV248" s="93" t="str">
        <f t="shared" si="64"/>
        <v/>
      </c>
      <c r="DW248" s="120" t="str">
        <f t="shared" si="65"/>
        <v/>
      </c>
    </row>
    <row r="249" spans="1:127" x14ac:dyDescent="0.2">
      <c r="A249" s="563">
        <v>247</v>
      </c>
      <c r="B249" s="59" t="str">
        <f>IF(C249="","",'Critical Info &amp; Checklist'!$G$11&amp;"_"&amp;TEXT('New Data Sheet'!A249,"000")&amp;IF(ISBLANK('Sample Information'!D257),"","_"&amp;'Sample Information'!D257)&amp;IF(ISBLANK('Sample Information'!E257),"","_"&amp;'Sample Information'!E257)&amp;"_"&amp;C249)</f>
        <v/>
      </c>
      <c r="C249" s="91" t="str">
        <f>IF(ISBLANK('Sample Information'!C257),"",'Sample Information'!C257)</f>
        <v/>
      </c>
      <c r="D249" s="60" t="str">
        <f>IF(ISBLANK('Sample Information'!F257),"",'Sample Information'!F257)</f>
        <v/>
      </c>
      <c r="E249" s="70" t="str">
        <f>IF(ISBLANK('Sample Information'!E257),"",'Sample Information'!E257)</f>
        <v/>
      </c>
      <c r="F249" s="60" t="str">
        <f>IF(ISBLANK('Sample Information'!T257),"Not provided",'Sample Information'!T257)</f>
        <v>Not provided</v>
      </c>
      <c r="V249" s="231" t="str">
        <f t="shared" si="59"/>
        <v/>
      </c>
      <c r="W24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49" s="224"/>
      <c r="AN249" s="79"/>
      <c r="AO249" s="79"/>
      <c r="AP249" s="79"/>
      <c r="BF249" s="231" t="str">
        <f t="shared" si="51"/>
        <v/>
      </c>
      <c r="BJ249" s="232" t="str">
        <f t="shared" si="52"/>
        <v/>
      </c>
      <c r="BK249" s="232" t="str">
        <f t="shared" si="60"/>
        <v/>
      </c>
      <c r="BL249" s="232" t="str">
        <f t="shared" si="61"/>
        <v/>
      </c>
      <c r="BU249" s="236" t="str">
        <f t="shared" si="53"/>
        <v/>
      </c>
      <c r="BV249" s="236" t="str">
        <f t="shared" si="54"/>
        <v/>
      </c>
      <c r="BW249" s="236" t="str">
        <f t="shared" si="55"/>
        <v/>
      </c>
      <c r="BX249" s="535"/>
      <c r="BY249" s="536"/>
      <c r="CP249" s="224"/>
      <c r="CQ249" s="79"/>
      <c r="CR249" s="79"/>
      <c r="CS249" s="225"/>
      <c r="DI249" s="132" t="str">
        <f t="shared" si="62"/>
        <v/>
      </c>
      <c r="DP249" s="73" t="str">
        <f t="shared" si="63"/>
        <v/>
      </c>
      <c r="DQ249" s="61" t="str">
        <f t="shared" si="56"/>
        <v/>
      </c>
      <c r="DR249" s="74" t="str">
        <f t="shared" si="57"/>
        <v/>
      </c>
      <c r="DS249" s="564" t="str">
        <f>IFERROR(LOOKUP(B249,Pooling_Pool1!$C$14:$C$337,Pooling_Pool1!$B$14:$B$337),"")</f>
        <v/>
      </c>
      <c r="DT249" s="596"/>
      <c r="DU249" s="93" t="str">
        <f t="shared" si="58"/>
        <v/>
      </c>
      <c r="DV249" s="93" t="str">
        <f t="shared" si="64"/>
        <v/>
      </c>
      <c r="DW249" s="120" t="str">
        <f t="shared" si="65"/>
        <v/>
      </c>
    </row>
    <row r="250" spans="1:127" x14ac:dyDescent="0.2">
      <c r="A250" s="563">
        <v>248</v>
      </c>
      <c r="B250" s="59" t="str">
        <f>IF(C250="","",'Critical Info &amp; Checklist'!$G$11&amp;"_"&amp;TEXT('New Data Sheet'!A250,"000")&amp;IF(ISBLANK('Sample Information'!D258),"","_"&amp;'Sample Information'!D258)&amp;IF(ISBLANK('Sample Information'!E258),"","_"&amp;'Sample Information'!E258)&amp;"_"&amp;C250)</f>
        <v/>
      </c>
      <c r="C250" s="91" t="str">
        <f>IF(ISBLANK('Sample Information'!C258),"",'Sample Information'!C258)</f>
        <v/>
      </c>
      <c r="D250" s="60" t="str">
        <f>IF(ISBLANK('Sample Information'!F258),"",'Sample Information'!F258)</f>
        <v/>
      </c>
      <c r="E250" s="70" t="str">
        <f>IF(ISBLANK('Sample Information'!E258),"",'Sample Information'!E258)</f>
        <v/>
      </c>
      <c r="F250" s="60" t="str">
        <f>IF(ISBLANK('Sample Information'!T258),"Not provided",'Sample Information'!T258)</f>
        <v>Not provided</v>
      </c>
      <c r="V250" s="231" t="str">
        <f t="shared" si="59"/>
        <v/>
      </c>
      <c r="W25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0" s="224"/>
      <c r="AN250" s="79"/>
      <c r="AO250" s="79"/>
      <c r="AP250" s="79"/>
      <c r="BF250" s="231" t="str">
        <f t="shared" si="51"/>
        <v/>
      </c>
      <c r="BJ250" s="232" t="str">
        <f t="shared" si="52"/>
        <v/>
      </c>
      <c r="BK250" s="232" t="str">
        <f t="shared" si="60"/>
        <v/>
      </c>
      <c r="BL250" s="232" t="str">
        <f t="shared" si="61"/>
        <v/>
      </c>
      <c r="BU250" s="236" t="str">
        <f t="shared" si="53"/>
        <v/>
      </c>
      <c r="BV250" s="236" t="str">
        <f t="shared" si="54"/>
        <v/>
      </c>
      <c r="BW250" s="236" t="str">
        <f t="shared" si="55"/>
        <v/>
      </c>
      <c r="BX250" s="535"/>
      <c r="BY250" s="536"/>
      <c r="CP250" s="224"/>
      <c r="CQ250" s="79"/>
      <c r="CR250" s="79"/>
      <c r="CS250" s="225"/>
      <c r="DI250" s="132" t="str">
        <f t="shared" si="62"/>
        <v/>
      </c>
      <c r="DP250" s="73" t="str">
        <f t="shared" si="63"/>
        <v/>
      </c>
      <c r="DQ250" s="61" t="str">
        <f t="shared" si="56"/>
        <v/>
      </c>
      <c r="DR250" s="74" t="str">
        <f t="shared" si="57"/>
        <v/>
      </c>
      <c r="DS250" s="564" t="str">
        <f>IFERROR(LOOKUP(B250,Pooling_Pool1!$C$14:$C$337,Pooling_Pool1!$B$14:$B$337),"")</f>
        <v/>
      </c>
      <c r="DT250" s="596"/>
      <c r="DU250" s="93" t="str">
        <f t="shared" si="58"/>
        <v/>
      </c>
      <c r="DV250" s="93" t="str">
        <f t="shared" si="64"/>
        <v/>
      </c>
      <c r="DW250" s="120" t="str">
        <f t="shared" si="65"/>
        <v/>
      </c>
    </row>
    <row r="251" spans="1:127" x14ac:dyDescent="0.2">
      <c r="A251" s="563">
        <v>249</v>
      </c>
      <c r="B251" s="59" t="str">
        <f>IF(C251="","",'Critical Info &amp; Checklist'!$G$11&amp;"_"&amp;TEXT('New Data Sheet'!A251,"000")&amp;IF(ISBLANK('Sample Information'!D259),"","_"&amp;'Sample Information'!D259)&amp;IF(ISBLANK('Sample Information'!E259),"","_"&amp;'Sample Information'!E259)&amp;"_"&amp;C251)</f>
        <v/>
      </c>
      <c r="C251" s="91" t="str">
        <f>IF(ISBLANK('Sample Information'!C259),"",'Sample Information'!C259)</f>
        <v/>
      </c>
      <c r="D251" s="60" t="str">
        <f>IF(ISBLANK('Sample Information'!F259),"",'Sample Information'!F259)</f>
        <v/>
      </c>
      <c r="E251" s="70" t="str">
        <f>IF(ISBLANK('Sample Information'!E259),"",'Sample Information'!E259)</f>
        <v/>
      </c>
      <c r="F251" s="60" t="str">
        <f>IF(ISBLANK('Sample Information'!T259),"Not provided",'Sample Information'!T259)</f>
        <v>Not provided</v>
      </c>
      <c r="V251" s="231" t="str">
        <f t="shared" si="59"/>
        <v/>
      </c>
      <c r="W25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1" s="224"/>
      <c r="AN251" s="79"/>
      <c r="AO251" s="79"/>
      <c r="AP251" s="79"/>
      <c r="BF251" s="231" t="str">
        <f t="shared" si="51"/>
        <v/>
      </c>
      <c r="BJ251" s="232" t="str">
        <f t="shared" si="52"/>
        <v/>
      </c>
      <c r="BK251" s="232" t="str">
        <f t="shared" si="60"/>
        <v/>
      </c>
      <c r="BL251" s="232" t="str">
        <f t="shared" si="61"/>
        <v/>
      </c>
      <c r="BU251" s="236" t="str">
        <f t="shared" si="53"/>
        <v/>
      </c>
      <c r="BV251" s="236" t="str">
        <f t="shared" si="54"/>
        <v/>
      </c>
      <c r="BW251" s="236" t="str">
        <f t="shared" si="55"/>
        <v/>
      </c>
      <c r="BX251" s="535"/>
      <c r="BY251" s="536"/>
      <c r="CP251" s="224"/>
      <c r="CQ251" s="79"/>
      <c r="CR251" s="79"/>
      <c r="CS251" s="225"/>
      <c r="DI251" s="132" t="str">
        <f t="shared" si="62"/>
        <v/>
      </c>
      <c r="DP251" s="73" t="str">
        <f t="shared" si="63"/>
        <v/>
      </c>
      <c r="DQ251" s="61" t="str">
        <f t="shared" si="56"/>
        <v/>
      </c>
      <c r="DR251" s="74" t="str">
        <f t="shared" si="57"/>
        <v/>
      </c>
      <c r="DS251" s="564" t="str">
        <f>IFERROR(LOOKUP(B251,Pooling_Pool1!$C$14:$C$337,Pooling_Pool1!$B$14:$B$337),"")</f>
        <v/>
      </c>
      <c r="DT251" s="596"/>
      <c r="DU251" s="93" t="str">
        <f t="shared" si="58"/>
        <v/>
      </c>
      <c r="DV251" s="93" t="str">
        <f t="shared" si="64"/>
        <v/>
      </c>
      <c r="DW251" s="120" t="str">
        <f t="shared" si="65"/>
        <v/>
      </c>
    </row>
    <row r="252" spans="1:127" x14ac:dyDescent="0.2">
      <c r="A252" s="563">
        <v>250</v>
      </c>
      <c r="B252" s="59" t="str">
        <f>IF(C252="","",'Critical Info &amp; Checklist'!$G$11&amp;"_"&amp;TEXT('New Data Sheet'!A252,"000")&amp;IF(ISBLANK('Sample Information'!D260),"","_"&amp;'Sample Information'!D260)&amp;IF(ISBLANK('Sample Information'!E260),"","_"&amp;'Sample Information'!E260)&amp;"_"&amp;C252)</f>
        <v/>
      </c>
      <c r="C252" s="91" t="str">
        <f>IF(ISBLANK('Sample Information'!C260),"",'Sample Information'!C260)</f>
        <v/>
      </c>
      <c r="D252" s="60" t="str">
        <f>IF(ISBLANK('Sample Information'!F260),"",'Sample Information'!F260)</f>
        <v/>
      </c>
      <c r="E252" s="70" t="str">
        <f>IF(ISBLANK('Sample Information'!E260),"",'Sample Information'!E260)</f>
        <v/>
      </c>
      <c r="F252" s="60" t="str">
        <f>IF(ISBLANK('Sample Information'!T260),"Not provided",'Sample Information'!T260)</f>
        <v>Not provided</v>
      </c>
      <c r="V252" s="231" t="str">
        <f t="shared" si="59"/>
        <v/>
      </c>
      <c r="W25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2" s="224"/>
      <c r="AN252" s="79"/>
      <c r="AO252" s="79"/>
      <c r="AP252" s="79"/>
      <c r="BF252" s="231" t="str">
        <f t="shared" si="51"/>
        <v/>
      </c>
      <c r="BJ252" s="232" t="str">
        <f t="shared" si="52"/>
        <v/>
      </c>
      <c r="BK252" s="232" t="str">
        <f t="shared" si="60"/>
        <v/>
      </c>
      <c r="BL252" s="232" t="str">
        <f t="shared" si="61"/>
        <v/>
      </c>
      <c r="BU252" s="236" t="str">
        <f t="shared" si="53"/>
        <v/>
      </c>
      <c r="BV252" s="236" t="str">
        <f t="shared" si="54"/>
        <v/>
      </c>
      <c r="BW252" s="236" t="str">
        <f t="shared" si="55"/>
        <v/>
      </c>
      <c r="BX252" s="535"/>
      <c r="BY252" s="536"/>
      <c r="CP252" s="224"/>
      <c r="CQ252" s="79"/>
      <c r="CR252" s="79"/>
      <c r="CS252" s="225"/>
      <c r="DI252" s="132" t="str">
        <f t="shared" si="62"/>
        <v/>
      </c>
      <c r="DP252" s="73" t="str">
        <f t="shared" si="63"/>
        <v/>
      </c>
      <c r="DQ252" s="61" t="str">
        <f t="shared" si="56"/>
        <v/>
      </c>
      <c r="DR252" s="74" t="str">
        <f t="shared" si="57"/>
        <v/>
      </c>
      <c r="DS252" s="564" t="str">
        <f>IFERROR(LOOKUP(B252,Pooling_Pool1!$C$14:$C$337,Pooling_Pool1!$B$14:$B$337),"")</f>
        <v/>
      </c>
      <c r="DT252" s="596"/>
      <c r="DU252" s="93" t="str">
        <f t="shared" si="58"/>
        <v/>
      </c>
      <c r="DV252" s="93" t="str">
        <f t="shared" si="64"/>
        <v/>
      </c>
      <c r="DW252" s="120" t="str">
        <f t="shared" si="65"/>
        <v/>
      </c>
    </row>
    <row r="253" spans="1:127" x14ac:dyDescent="0.2">
      <c r="A253" s="563">
        <v>251</v>
      </c>
      <c r="B253" s="59" t="str">
        <f>IF(C253="","",'Critical Info &amp; Checklist'!$G$11&amp;"_"&amp;TEXT('New Data Sheet'!A253,"000")&amp;IF(ISBLANK('Sample Information'!D261),"","_"&amp;'Sample Information'!D261)&amp;IF(ISBLANK('Sample Information'!E261),"","_"&amp;'Sample Information'!E261)&amp;"_"&amp;C253)</f>
        <v/>
      </c>
      <c r="C253" s="91" t="str">
        <f>IF(ISBLANK('Sample Information'!C261),"",'Sample Information'!C261)</f>
        <v/>
      </c>
      <c r="D253" s="60" t="str">
        <f>IF(ISBLANK('Sample Information'!F261),"",'Sample Information'!F261)</f>
        <v/>
      </c>
      <c r="E253" s="70" t="str">
        <f>IF(ISBLANK('Sample Information'!E261),"",'Sample Information'!E261)</f>
        <v/>
      </c>
      <c r="F253" s="60" t="str">
        <f>IF(ISBLANK('Sample Information'!T261),"Not provided",'Sample Information'!T261)</f>
        <v>Not provided</v>
      </c>
      <c r="V253" s="231" t="str">
        <f t="shared" si="59"/>
        <v/>
      </c>
      <c r="W25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3" s="224"/>
      <c r="AN253" s="79"/>
      <c r="AO253" s="79"/>
      <c r="AP253" s="79"/>
      <c r="BF253" s="231" t="str">
        <f t="shared" si="51"/>
        <v/>
      </c>
      <c r="BJ253" s="232" t="str">
        <f t="shared" si="52"/>
        <v/>
      </c>
      <c r="BK253" s="232" t="str">
        <f t="shared" si="60"/>
        <v/>
      </c>
      <c r="BL253" s="232" t="str">
        <f t="shared" si="61"/>
        <v/>
      </c>
      <c r="BU253" s="236" t="str">
        <f t="shared" si="53"/>
        <v/>
      </c>
      <c r="BV253" s="236" t="str">
        <f t="shared" si="54"/>
        <v/>
      </c>
      <c r="BW253" s="236" t="str">
        <f t="shared" si="55"/>
        <v/>
      </c>
      <c r="BX253" s="535"/>
      <c r="BY253" s="536"/>
      <c r="CP253" s="224"/>
      <c r="CQ253" s="79"/>
      <c r="CR253" s="79"/>
      <c r="CS253" s="225"/>
      <c r="DI253" s="132" t="str">
        <f t="shared" si="62"/>
        <v/>
      </c>
      <c r="DP253" s="73" t="str">
        <f t="shared" si="63"/>
        <v/>
      </c>
      <c r="DQ253" s="61" t="str">
        <f t="shared" si="56"/>
        <v/>
      </c>
      <c r="DR253" s="74" t="str">
        <f t="shared" si="57"/>
        <v/>
      </c>
      <c r="DS253" s="564" t="str">
        <f>IFERROR(LOOKUP(B253,Pooling_Pool1!$C$14:$C$337,Pooling_Pool1!$B$14:$B$337),"")</f>
        <v/>
      </c>
      <c r="DT253" s="596"/>
      <c r="DU253" s="93" t="str">
        <f t="shared" si="58"/>
        <v/>
      </c>
      <c r="DV253" s="93" t="str">
        <f t="shared" si="64"/>
        <v/>
      </c>
      <c r="DW253" s="120" t="str">
        <f t="shared" si="65"/>
        <v/>
      </c>
    </row>
    <row r="254" spans="1:127" x14ac:dyDescent="0.2">
      <c r="A254" s="563">
        <v>252</v>
      </c>
      <c r="B254" s="59" t="str">
        <f>IF(C254="","",'Critical Info &amp; Checklist'!$G$11&amp;"_"&amp;TEXT('New Data Sheet'!A254,"000")&amp;IF(ISBLANK('Sample Information'!D262),"","_"&amp;'Sample Information'!D262)&amp;IF(ISBLANK('Sample Information'!E262),"","_"&amp;'Sample Information'!E262)&amp;"_"&amp;C254)</f>
        <v/>
      </c>
      <c r="C254" s="91" t="str">
        <f>IF(ISBLANK('Sample Information'!C262),"",'Sample Information'!C262)</f>
        <v/>
      </c>
      <c r="D254" s="60" t="str">
        <f>IF(ISBLANK('Sample Information'!F262),"",'Sample Information'!F262)</f>
        <v/>
      </c>
      <c r="E254" s="70" t="str">
        <f>IF(ISBLANK('Sample Information'!E262),"",'Sample Information'!E262)</f>
        <v/>
      </c>
      <c r="F254" s="60" t="str">
        <f>IF(ISBLANK('Sample Information'!T262),"Not provided",'Sample Information'!T262)</f>
        <v>Not provided</v>
      </c>
      <c r="V254" s="231" t="str">
        <f t="shared" si="59"/>
        <v/>
      </c>
      <c r="W25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4" s="224"/>
      <c r="AN254" s="79"/>
      <c r="AO254" s="79"/>
      <c r="AP254" s="79"/>
      <c r="BF254" s="231" t="str">
        <f t="shared" si="51"/>
        <v/>
      </c>
      <c r="BJ254" s="232" t="str">
        <f t="shared" si="52"/>
        <v/>
      </c>
      <c r="BK254" s="232" t="str">
        <f t="shared" si="60"/>
        <v/>
      </c>
      <c r="BL254" s="232" t="str">
        <f t="shared" si="61"/>
        <v/>
      </c>
      <c r="BU254" s="236" t="str">
        <f t="shared" si="53"/>
        <v/>
      </c>
      <c r="BV254" s="236" t="str">
        <f t="shared" si="54"/>
        <v/>
      </c>
      <c r="BW254" s="236" t="str">
        <f t="shared" si="55"/>
        <v/>
      </c>
      <c r="BX254" s="535"/>
      <c r="BY254" s="536"/>
      <c r="CP254" s="224"/>
      <c r="CQ254" s="79"/>
      <c r="CR254" s="79"/>
      <c r="CS254" s="225"/>
      <c r="DI254" s="132" t="str">
        <f t="shared" si="62"/>
        <v/>
      </c>
      <c r="DP254" s="73" t="str">
        <f t="shared" si="63"/>
        <v/>
      </c>
      <c r="DQ254" s="61" t="str">
        <f t="shared" si="56"/>
        <v/>
      </c>
      <c r="DR254" s="74" t="str">
        <f t="shared" si="57"/>
        <v/>
      </c>
      <c r="DS254" s="564" t="str">
        <f>IFERROR(LOOKUP(B254,Pooling_Pool1!$C$14:$C$337,Pooling_Pool1!$B$14:$B$337),"")</f>
        <v/>
      </c>
      <c r="DT254" s="596"/>
      <c r="DU254" s="93" t="str">
        <f t="shared" si="58"/>
        <v/>
      </c>
      <c r="DV254" s="93" t="str">
        <f t="shared" si="64"/>
        <v/>
      </c>
      <c r="DW254" s="120" t="str">
        <f t="shared" si="65"/>
        <v/>
      </c>
    </row>
    <row r="255" spans="1:127" x14ac:dyDescent="0.2">
      <c r="A255" s="563">
        <v>253</v>
      </c>
      <c r="B255" s="59" t="str">
        <f>IF(C255="","",'Critical Info &amp; Checklist'!$G$11&amp;"_"&amp;TEXT('New Data Sheet'!A255,"000")&amp;IF(ISBLANK('Sample Information'!D263),"","_"&amp;'Sample Information'!D263)&amp;IF(ISBLANK('Sample Information'!E263),"","_"&amp;'Sample Information'!E263)&amp;"_"&amp;C255)</f>
        <v/>
      </c>
      <c r="C255" s="91" t="str">
        <f>IF(ISBLANK('Sample Information'!C263),"",'Sample Information'!C263)</f>
        <v/>
      </c>
      <c r="D255" s="60" t="str">
        <f>IF(ISBLANK('Sample Information'!F263),"",'Sample Information'!F263)</f>
        <v/>
      </c>
      <c r="E255" s="70" t="str">
        <f>IF(ISBLANK('Sample Information'!E263),"",'Sample Information'!E263)</f>
        <v/>
      </c>
      <c r="F255" s="60" t="str">
        <f>IF(ISBLANK('Sample Information'!T263),"Not provided",'Sample Information'!T263)</f>
        <v>Not provided</v>
      </c>
      <c r="V255" s="231" t="str">
        <f t="shared" si="59"/>
        <v/>
      </c>
      <c r="W25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5" s="224"/>
      <c r="AN255" s="79"/>
      <c r="AO255" s="79"/>
      <c r="AP255" s="79"/>
      <c r="BF255" s="231" t="str">
        <f t="shared" si="51"/>
        <v/>
      </c>
      <c r="BJ255" s="232" t="str">
        <f t="shared" si="52"/>
        <v/>
      </c>
      <c r="BK255" s="232" t="str">
        <f t="shared" si="60"/>
        <v/>
      </c>
      <c r="BL255" s="232" t="str">
        <f t="shared" si="61"/>
        <v/>
      </c>
      <c r="BU255" s="236" t="str">
        <f t="shared" si="53"/>
        <v/>
      </c>
      <c r="BV255" s="236" t="str">
        <f t="shared" si="54"/>
        <v/>
      </c>
      <c r="BW255" s="236" t="str">
        <f t="shared" si="55"/>
        <v/>
      </c>
      <c r="BX255" s="535"/>
      <c r="BY255" s="536"/>
      <c r="CP255" s="224"/>
      <c r="CQ255" s="79"/>
      <c r="CR255" s="79"/>
      <c r="CS255" s="225"/>
      <c r="DI255" s="132" t="str">
        <f t="shared" si="62"/>
        <v/>
      </c>
      <c r="DP255" s="73" t="str">
        <f t="shared" si="63"/>
        <v/>
      </c>
      <c r="DQ255" s="61" t="str">
        <f t="shared" si="56"/>
        <v/>
      </c>
      <c r="DR255" s="74" t="str">
        <f t="shared" si="57"/>
        <v/>
      </c>
      <c r="DS255" s="564" t="str">
        <f>IFERROR(LOOKUP(B255,Pooling_Pool1!$C$14:$C$337,Pooling_Pool1!$B$14:$B$337),"")</f>
        <v/>
      </c>
      <c r="DT255" s="596"/>
      <c r="DU255" s="93" t="str">
        <f t="shared" si="58"/>
        <v/>
      </c>
      <c r="DV255" s="93" t="str">
        <f t="shared" si="64"/>
        <v/>
      </c>
      <c r="DW255" s="120" t="str">
        <f t="shared" si="65"/>
        <v/>
      </c>
    </row>
    <row r="256" spans="1:127" x14ac:dyDescent="0.2">
      <c r="A256" s="563">
        <v>254</v>
      </c>
      <c r="B256" s="59" t="str">
        <f>IF(C256="","",'Critical Info &amp; Checklist'!$G$11&amp;"_"&amp;TEXT('New Data Sheet'!A256,"000")&amp;IF(ISBLANK('Sample Information'!D264),"","_"&amp;'Sample Information'!D264)&amp;IF(ISBLANK('Sample Information'!E264),"","_"&amp;'Sample Information'!E264)&amp;"_"&amp;C256)</f>
        <v/>
      </c>
      <c r="C256" s="91" t="str">
        <f>IF(ISBLANK('Sample Information'!C264),"",'Sample Information'!C264)</f>
        <v/>
      </c>
      <c r="D256" s="60" t="str">
        <f>IF(ISBLANK('Sample Information'!F264),"",'Sample Information'!F264)</f>
        <v/>
      </c>
      <c r="E256" s="70" t="str">
        <f>IF(ISBLANK('Sample Information'!E264),"",'Sample Information'!E264)</f>
        <v/>
      </c>
      <c r="F256" s="60" t="str">
        <f>IF(ISBLANK('Sample Information'!T264),"Not provided",'Sample Information'!T264)</f>
        <v>Not provided</v>
      </c>
      <c r="V256" s="231" t="str">
        <f t="shared" si="59"/>
        <v/>
      </c>
      <c r="W25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6" s="224"/>
      <c r="AN256" s="79"/>
      <c r="AO256" s="79"/>
      <c r="AP256" s="79"/>
      <c r="BF256" s="231" t="str">
        <f t="shared" si="51"/>
        <v/>
      </c>
      <c r="BJ256" s="232" t="str">
        <f t="shared" si="52"/>
        <v/>
      </c>
      <c r="BK256" s="232" t="str">
        <f t="shared" si="60"/>
        <v/>
      </c>
      <c r="BL256" s="232" t="str">
        <f t="shared" si="61"/>
        <v/>
      </c>
      <c r="BU256" s="236" t="str">
        <f t="shared" si="53"/>
        <v/>
      </c>
      <c r="BV256" s="236" t="str">
        <f t="shared" si="54"/>
        <v/>
      </c>
      <c r="BW256" s="236" t="str">
        <f t="shared" si="55"/>
        <v/>
      </c>
      <c r="BX256" s="535"/>
      <c r="BY256" s="536"/>
      <c r="CP256" s="224"/>
      <c r="CQ256" s="79"/>
      <c r="CR256" s="79"/>
      <c r="CS256" s="225"/>
      <c r="DI256" s="132" t="str">
        <f t="shared" si="62"/>
        <v/>
      </c>
      <c r="DP256" s="73" t="str">
        <f t="shared" si="63"/>
        <v/>
      </c>
      <c r="DQ256" s="61" t="str">
        <f t="shared" si="56"/>
        <v/>
      </c>
      <c r="DR256" s="74" t="str">
        <f t="shared" si="57"/>
        <v/>
      </c>
      <c r="DS256" s="564" t="str">
        <f>IFERROR(LOOKUP(B256,Pooling_Pool1!$C$14:$C$337,Pooling_Pool1!$B$14:$B$337),"")</f>
        <v/>
      </c>
      <c r="DT256" s="596"/>
      <c r="DU256" s="93" t="str">
        <f t="shared" si="58"/>
        <v/>
      </c>
      <c r="DV256" s="93" t="str">
        <f t="shared" si="64"/>
        <v/>
      </c>
      <c r="DW256" s="120" t="str">
        <f t="shared" si="65"/>
        <v/>
      </c>
    </row>
    <row r="257" spans="1:127" x14ac:dyDescent="0.2">
      <c r="A257" s="563">
        <v>255</v>
      </c>
      <c r="B257" s="59" t="str">
        <f>IF(C257="","",'Critical Info &amp; Checklist'!$G$11&amp;"_"&amp;TEXT('New Data Sheet'!A257,"000")&amp;IF(ISBLANK('Sample Information'!D265),"","_"&amp;'Sample Information'!D265)&amp;IF(ISBLANK('Sample Information'!E265),"","_"&amp;'Sample Information'!E265)&amp;"_"&amp;C257)</f>
        <v/>
      </c>
      <c r="C257" s="91" t="str">
        <f>IF(ISBLANK('Sample Information'!C265),"",'Sample Information'!C265)</f>
        <v/>
      </c>
      <c r="D257" s="60" t="str">
        <f>IF(ISBLANK('Sample Information'!F265),"",'Sample Information'!F265)</f>
        <v/>
      </c>
      <c r="E257" s="70" t="str">
        <f>IF(ISBLANK('Sample Information'!E265),"",'Sample Information'!E265)</f>
        <v/>
      </c>
      <c r="F257" s="60" t="str">
        <f>IF(ISBLANK('Sample Information'!T265),"Not provided",'Sample Information'!T265)</f>
        <v>Not provided</v>
      </c>
      <c r="V257" s="231" t="str">
        <f t="shared" si="59"/>
        <v/>
      </c>
      <c r="W25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7" s="224"/>
      <c r="AN257" s="79"/>
      <c r="AO257" s="79"/>
      <c r="AP257" s="79"/>
      <c r="BF257" s="231" t="str">
        <f t="shared" si="51"/>
        <v/>
      </c>
      <c r="BJ257" s="232" t="str">
        <f t="shared" si="52"/>
        <v/>
      </c>
      <c r="BK257" s="232" t="str">
        <f t="shared" si="60"/>
        <v/>
      </c>
      <c r="BL257" s="232" t="str">
        <f t="shared" si="61"/>
        <v/>
      </c>
      <c r="BU257" s="236" t="str">
        <f t="shared" si="53"/>
        <v/>
      </c>
      <c r="BV257" s="236" t="str">
        <f t="shared" si="54"/>
        <v/>
      </c>
      <c r="BW257" s="236" t="str">
        <f t="shared" si="55"/>
        <v/>
      </c>
      <c r="BX257" s="535"/>
      <c r="BY257" s="536"/>
      <c r="CP257" s="224"/>
      <c r="CQ257" s="79"/>
      <c r="CR257" s="79"/>
      <c r="CS257" s="225"/>
      <c r="DI257" s="132" t="str">
        <f t="shared" si="62"/>
        <v/>
      </c>
      <c r="DP257" s="73" t="str">
        <f t="shared" si="63"/>
        <v/>
      </c>
      <c r="DQ257" s="61" t="str">
        <f t="shared" si="56"/>
        <v/>
      </c>
      <c r="DR257" s="74" t="str">
        <f t="shared" si="57"/>
        <v/>
      </c>
      <c r="DS257" s="564" t="str">
        <f>IFERROR(LOOKUP(B257,Pooling_Pool1!$C$14:$C$337,Pooling_Pool1!$B$14:$B$337),"")</f>
        <v/>
      </c>
      <c r="DT257" s="596"/>
      <c r="DU257" s="93" t="str">
        <f t="shared" si="58"/>
        <v/>
      </c>
      <c r="DV257" s="93" t="str">
        <f t="shared" si="64"/>
        <v/>
      </c>
      <c r="DW257" s="120" t="str">
        <f t="shared" si="65"/>
        <v/>
      </c>
    </row>
    <row r="258" spans="1:127" x14ac:dyDescent="0.2">
      <c r="A258" s="563">
        <v>256</v>
      </c>
      <c r="B258" s="59" t="str">
        <f>IF(C258="","",'Critical Info &amp; Checklist'!$G$11&amp;"_"&amp;TEXT('New Data Sheet'!A258,"000")&amp;IF(ISBLANK('Sample Information'!D266),"","_"&amp;'Sample Information'!D266)&amp;IF(ISBLANK('Sample Information'!E266),"","_"&amp;'Sample Information'!E266)&amp;"_"&amp;C258)</f>
        <v/>
      </c>
      <c r="C258" s="91" t="str">
        <f>IF(ISBLANK('Sample Information'!C266),"",'Sample Information'!C266)</f>
        <v/>
      </c>
      <c r="D258" s="60" t="str">
        <f>IF(ISBLANK('Sample Information'!F266),"",'Sample Information'!F266)</f>
        <v/>
      </c>
      <c r="E258" s="70" t="str">
        <f>IF(ISBLANK('Sample Information'!E266),"",'Sample Information'!E266)</f>
        <v/>
      </c>
      <c r="F258" s="60" t="str">
        <f>IF(ISBLANK('Sample Information'!T266),"Not provided",'Sample Information'!T266)</f>
        <v>Not provided</v>
      </c>
      <c r="V258" s="231" t="str">
        <f t="shared" si="59"/>
        <v/>
      </c>
      <c r="W25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8" s="224"/>
      <c r="AN258" s="79"/>
      <c r="AO258" s="79"/>
      <c r="AP258" s="79"/>
      <c r="BF258" s="231" t="str">
        <f t="shared" si="51"/>
        <v/>
      </c>
      <c r="BJ258" s="232" t="str">
        <f t="shared" si="52"/>
        <v/>
      </c>
      <c r="BK258" s="232" t="str">
        <f t="shared" si="60"/>
        <v/>
      </c>
      <c r="BL258" s="232" t="str">
        <f t="shared" si="61"/>
        <v/>
      </c>
      <c r="BU258" s="236" t="str">
        <f t="shared" si="53"/>
        <v/>
      </c>
      <c r="BV258" s="236" t="str">
        <f t="shared" si="54"/>
        <v/>
      </c>
      <c r="BW258" s="236" t="str">
        <f t="shared" si="55"/>
        <v/>
      </c>
      <c r="BX258" s="535"/>
      <c r="BY258" s="536"/>
      <c r="CP258" s="224"/>
      <c r="CQ258" s="79"/>
      <c r="CR258" s="79"/>
      <c r="CS258" s="225"/>
      <c r="DI258" s="132" t="str">
        <f t="shared" si="62"/>
        <v/>
      </c>
      <c r="DP258" s="73" t="str">
        <f t="shared" si="63"/>
        <v/>
      </c>
      <c r="DQ258" s="61" t="str">
        <f t="shared" si="56"/>
        <v/>
      </c>
      <c r="DR258" s="74" t="str">
        <f t="shared" si="57"/>
        <v/>
      </c>
      <c r="DS258" s="564" t="str">
        <f>IFERROR(LOOKUP(B258,Pooling_Pool1!$C$14:$C$337,Pooling_Pool1!$B$14:$B$337),"")</f>
        <v/>
      </c>
      <c r="DT258" s="596"/>
      <c r="DU258" s="93" t="str">
        <f t="shared" si="58"/>
        <v/>
      </c>
      <c r="DV258" s="93" t="str">
        <f t="shared" si="64"/>
        <v/>
      </c>
      <c r="DW258" s="120" t="str">
        <f t="shared" si="65"/>
        <v/>
      </c>
    </row>
    <row r="259" spans="1:127" x14ac:dyDescent="0.2">
      <c r="A259" s="563">
        <v>257</v>
      </c>
      <c r="B259" s="59" t="str">
        <f>IF(C259="","",'Critical Info &amp; Checklist'!$G$11&amp;"_"&amp;TEXT('New Data Sheet'!A259,"000")&amp;IF(ISBLANK('Sample Information'!D267),"","_"&amp;'Sample Information'!D267)&amp;IF(ISBLANK('Sample Information'!E267),"","_"&amp;'Sample Information'!E267)&amp;"_"&amp;C259)</f>
        <v/>
      </c>
      <c r="C259" s="91" t="str">
        <f>IF(ISBLANK('Sample Information'!C267),"",'Sample Information'!C267)</f>
        <v/>
      </c>
      <c r="D259" s="60" t="str">
        <f>IF(ISBLANK('Sample Information'!F267),"",'Sample Information'!F267)</f>
        <v/>
      </c>
      <c r="E259" s="70" t="str">
        <f>IF(ISBLANK('Sample Information'!E267),"",'Sample Information'!E267)</f>
        <v/>
      </c>
      <c r="F259" s="60" t="str">
        <f>IF(ISBLANK('Sample Information'!T267),"Not provided",'Sample Information'!T267)</f>
        <v>Not provided</v>
      </c>
      <c r="V259" s="231" t="str">
        <f t="shared" si="59"/>
        <v/>
      </c>
      <c r="W25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59" s="224"/>
      <c r="AN259" s="79"/>
      <c r="AO259" s="79"/>
      <c r="AP259" s="79"/>
      <c r="BF259" s="231" t="str">
        <f t="shared" ref="BF259:BF322" si="66">IF(AND(AL259&gt;0,NOT(ISBLANK(BE259))),AL259/IF(ISNUMBER(SEARCH("Tape",BE259)),5,IF(ISNUMBER(SEARCH("Bio",BE259)),1)),"")</f>
        <v/>
      </c>
      <c r="BJ259" s="232" t="str">
        <f t="shared" ref="BJ259:BJ322" si="67">IF(K259&gt;0,IF(AB259&gt;0,AB259,K259)-IF(BG259&gt;0,1)-AI259*AJ259,"")</f>
        <v/>
      </c>
      <c r="BK259" s="232" t="str">
        <f t="shared" si="60"/>
        <v/>
      </c>
      <c r="BL259" s="232" t="str">
        <f t="shared" si="61"/>
        <v/>
      </c>
      <c r="BU259" s="236" t="str">
        <f t="shared" ref="BU259:BU322" si="68">IFERROR(BS259/((AH259/BR259)*AL259),"")</f>
        <v/>
      </c>
      <c r="BV259" s="236" t="str">
        <f t="shared" ref="BV259:BV322" si="69">IF(BT259&gt;0,BT259-BU259,"")</f>
        <v/>
      </c>
      <c r="BW259" s="236" t="str">
        <f t="shared" ref="BW259:BW322" si="70">IF(BU259="","",IF(BU259&gt;(BJ259/2),"using &gt;1/2","ok"))</f>
        <v/>
      </c>
      <c r="BX259" s="535"/>
      <c r="BY259" s="536"/>
      <c r="CP259" s="224"/>
      <c r="CQ259" s="79"/>
      <c r="CR259" s="79"/>
      <c r="CS259" s="225"/>
      <c r="DI259" s="132" t="str">
        <f t="shared" si="62"/>
        <v/>
      </c>
      <c r="DP259" s="73" t="str">
        <f t="shared" si="63"/>
        <v/>
      </c>
      <c r="DQ259" s="61" t="str">
        <f t="shared" ref="DQ259:DQ322" si="71">IF(CO259&gt;0,CO259*CE259,"")</f>
        <v/>
      </c>
      <c r="DR259" s="74" t="str">
        <f t="shared" ref="DR259:DR322" si="72">IFERROR((DP259/(660*DL259))*10^6,"")</f>
        <v/>
      </c>
      <c r="DS259" s="564" t="str">
        <f>IFERROR(LOOKUP(B259,Pooling_Pool1!$C$14:$C$337,Pooling_Pool1!$B$14:$B$337),"")</f>
        <v/>
      </c>
      <c r="DT259" s="596"/>
      <c r="DU259" s="93" t="str">
        <f t="shared" ref="DU259:DU322" si="73">IFERROR(F259*10^6,"")</f>
        <v/>
      </c>
      <c r="DV259" s="93" t="str">
        <f t="shared" si="64"/>
        <v/>
      </c>
      <c r="DW259" s="120" t="str">
        <f t="shared" si="65"/>
        <v/>
      </c>
    </row>
    <row r="260" spans="1:127" x14ac:dyDescent="0.2">
      <c r="A260" s="563">
        <v>258</v>
      </c>
      <c r="B260" s="59" t="str">
        <f>IF(C260="","",'Critical Info &amp; Checklist'!$G$11&amp;"_"&amp;TEXT('New Data Sheet'!A260,"000")&amp;IF(ISBLANK('Sample Information'!D268),"","_"&amp;'Sample Information'!D268)&amp;IF(ISBLANK('Sample Information'!E268),"","_"&amp;'Sample Information'!E268)&amp;"_"&amp;C260)</f>
        <v/>
      </c>
      <c r="C260" s="91" t="str">
        <f>IF(ISBLANK('Sample Information'!C268),"",'Sample Information'!C268)</f>
        <v/>
      </c>
      <c r="D260" s="60" t="str">
        <f>IF(ISBLANK('Sample Information'!F268),"",'Sample Information'!F268)</f>
        <v/>
      </c>
      <c r="E260" s="70" t="str">
        <f>IF(ISBLANK('Sample Information'!E268),"",'Sample Information'!E268)</f>
        <v/>
      </c>
      <c r="F260" s="60" t="str">
        <f>IF(ISBLANK('Sample Information'!T268),"Not provided",'Sample Information'!T268)</f>
        <v>Not provided</v>
      </c>
      <c r="V260" s="231" t="str">
        <f t="shared" ref="V260:V323" si="74">IF(U260*K260&gt;0,U260*K260,"")</f>
        <v/>
      </c>
      <c r="W26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0" s="224"/>
      <c r="AN260" s="79"/>
      <c r="AO260" s="79"/>
      <c r="AP260" s="79"/>
      <c r="BF260" s="231" t="str">
        <f t="shared" si="66"/>
        <v/>
      </c>
      <c r="BJ260" s="232" t="str">
        <f t="shared" si="67"/>
        <v/>
      </c>
      <c r="BK260" s="232" t="str">
        <f t="shared" ref="BK260:BK323" si="75">IF(AL260&gt;0,AL260,"")</f>
        <v/>
      </c>
      <c r="BL260" s="232" t="str">
        <f t="shared" ref="BL260:BL323" si="76">IFERROR(BJ260*BK260,"")</f>
        <v/>
      </c>
      <c r="BU260" s="236" t="str">
        <f t="shared" si="68"/>
        <v/>
      </c>
      <c r="BV260" s="236" t="str">
        <f t="shared" si="69"/>
        <v/>
      </c>
      <c r="BW260" s="236" t="str">
        <f t="shared" si="70"/>
        <v/>
      </c>
      <c r="BX260" s="535"/>
      <c r="BY260" s="536"/>
      <c r="CP260" s="224"/>
      <c r="CQ260" s="79"/>
      <c r="CR260" s="79"/>
      <c r="CS260" s="225"/>
      <c r="DI260" s="132" t="str">
        <f t="shared" ref="DI260:DI323" si="77">IF(ISBLANK(CY260),"",CY260)</f>
        <v/>
      </c>
      <c r="DP260" s="73" t="str">
        <f t="shared" ref="DP260:DP323" si="78">IF(DC260&gt;0,DC260*(DO260/100),"")</f>
        <v/>
      </c>
      <c r="DQ260" s="61" t="str">
        <f t="shared" si="71"/>
        <v/>
      </c>
      <c r="DR260" s="74" t="str">
        <f t="shared" si="72"/>
        <v/>
      </c>
      <c r="DS260" s="564" t="str">
        <f>IFERROR(LOOKUP(B260,Pooling_Pool1!$C$14:$C$337,Pooling_Pool1!$B$14:$B$337),"")</f>
        <v/>
      </c>
      <c r="DT260" s="596"/>
      <c r="DU260" s="93" t="str">
        <f t="shared" si="73"/>
        <v/>
      </c>
      <c r="DV260" s="93" t="str">
        <f t="shared" ref="DV260:DV323" si="79">IFERROR(DT260-DU260,"")</f>
        <v/>
      </c>
      <c r="DW260" s="120" t="str">
        <f t="shared" ref="DW260:DW323" si="80">IFERROR(DT260/DS260,"")</f>
        <v/>
      </c>
    </row>
    <row r="261" spans="1:127" x14ac:dyDescent="0.2">
      <c r="A261" s="563">
        <v>259</v>
      </c>
      <c r="B261" s="59" t="str">
        <f>IF(C261="","",'Critical Info &amp; Checklist'!$G$11&amp;"_"&amp;TEXT('New Data Sheet'!A261,"000")&amp;IF(ISBLANK('Sample Information'!D269),"","_"&amp;'Sample Information'!D269)&amp;IF(ISBLANK('Sample Information'!E269),"","_"&amp;'Sample Information'!E269)&amp;"_"&amp;C261)</f>
        <v/>
      </c>
      <c r="C261" s="91" t="str">
        <f>IF(ISBLANK('Sample Information'!C269),"",'Sample Information'!C269)</f>
        <v/>
      </c>
      <c r="D261" s="60" t="str">
        <f>IF(ISBLANK('Sample Information'!F269),"",'Sample Information'!F269)</f>
        <v/>
      </c>
      <c r="E261" s="70" t="str">
        <f>IF(ISBLANK('Sample Information'!E269),"",'Sample Information'!E269)</f>
        <v/>
      </c>
      <c r="F261" s="60" t="str">
        <f>IF(ISBLANK('Sample Information'!T269),"Not provided",'Sample Information'!T269)</f>
        <v>Not provided</v>
      </c>
      <c r="V261" s="231" t="str">
        <f t="shared" si="74"/>
        <v/>
      </c>
      <c r="W26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1" s="224"/>
      <c r="AN261" s="79"/>
      <c r="AO261" s="79"/>
      <c r="AP261" s="79"/>
      <c r="BF261" s="231" t="str">
        <f t="shared" si="66"/>
        <v/>
      </c>
      <c r="BJ261" s="232" t="str">
        <f t="shared" si="67"/>
        <v/>
      </c>
      <c r="BK261" s="232" t="str">
        <f t="shared" si="75"/>
        <v/>
      </c>
      <c r="BL261" s="232" t="str">
        <f t="shared" si="76"/>
        <v/>
      </c>
      <c r="BU261" s="236" t="str">
        <f t="shared" si="68"/>
        <v/>
      </c>
      <c r="BV261" s="236" t="str">
        <f t="shared" si="69"/>
        <v/>
      </c>
      <c r="BW261" s="236" t="str">
        <f t="shared" si="70"/>
        <v/>
      </c>
      <c r="BX261" s="535"/>
      <c r="BY261" s="536"/>
      <c r="CP261" s="224"/>
      <c r="CQ261" s="79"/>
      <c r="CR261" s="79"/>
      <c r="CS261" s="225"/>
      <c r="DI261" s="132" t="str">
        <f t="shared" si="77"/>
        <v/>
      </c>
      <c r="DP261" s="73" t="str">
        <f t="shared" si="78"/>
        <v/>
      </c>
      <c r="DQ261" s="61" t="str">
        <f t="shared" si="71"/>
        <v/>
      </c>
      <c r="DR261" s="74" t="str">
        <f t="shared" si="72"/>
        <v/>
      </c>
      <c r="DS261" s="564" t="str">
        <f>IFERROR(LOOKUP(B261,Pooling_Pool1!$C$14:$C$337,Pooling_Pool1!$B$14:$B$337),"")</f>
        <v/>
      </c>
      <c r="DT261" s="596"/>
      <c r="DU261" s="93" t="str">
        <f t="shared" si="73"/>
        <v/>
      </c>
      <c r="DV261" s="93" t="str">
        <f t="shared" si="79"/>
        <v/>
      </c>
      <c r="DW261" s="120" t="str">
        <f t="shared" si="80"/>
        <v/>
      </c>
    </row>
    <row r="262" spans="1:127" x14ac:dyDescent="0.2">
      <c r="A262" s="563">
        <v>260</v>
      </c>
      <c r="B262" s="59" t="str">
        <f>IF(C262="","",'Critical Info &amp; Checklist'!$G$11&amp;"_"&amp;TEXT('New Data Sheet'!A262,"000")&amp;IF(ISBLANK('Sample Information'!D270),"","_"&amp;'Sample Information'!D270)&amp;IF(ISBLANK('Sample Information'!E270),"","_"&amp;'Sample Information'!E270)&amp;"_"&amp;C262)</f>
        <v/>
      </c>
      <c r="C262" s="91" t="str">
        <f>IF(ISBLANK('Sample Information'!C270),"",'Sample Information'!C270)</f>
        <v/>
      </c>
      <c r="D262" s="60" t="str">
        <f>IF(ISBLANK('Sample Information'!F270),"",'Sample Information'!F270)</f>
        <v/>
      </c>
      <c r="E262" s="70" t="str">
        <f>IF(ISBLANK('Sample Information'!E270),"",'Sample Information'!E270)</f>
        <v/>
      </c>
      <c r="F262" s="60" t="str">
        <f>IF(ISBLANK('Sample Information'!T270),"Not provided",'Sample Information'!T270)</f>
        <v>Not provided</v>
      </c>
      <c r="V262" s="231" t="str">
        <f t="shared" si="74"/>
        <v/>
      </c>
      <c r="W26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2" s="224"/>
      <c r="AN262" s="79"/>
      <c r="AO262" s="79"/>
      <c r="AP262" s="79"/>
      <c r="BF262" s="231" t="str">
        <f t="shared" si="66"/>
        <v/>
      </c>
      <c r="BJ262" s="232" t="str">
        <f t="shared" si="67"/>
        <v/>
      </c>
      <c r="BK262" s="232" t="str">
        <f t="shared" si="75"/>
        <v/>
      </c>
      <c r="BL262" s="232" t="str">
        <f t="shared" si="76"/>
        <v/>
      </c>
      <c r="BU262" s="236" t="str">
        <f t="shared" si="68"/>
        <v/>
      </c>
      <c r="BV262" s="236" t="str">
        <f t="shared" si="69"/>
        <v/>
      </c>
      <c r="BW262" s="236" t="str">
        <f t="shared" si="70"/>
        <v/>
      </c>
      <c r="BX262" s="535"/>
      <c r="BY262" s="536"/>
      <c r="CP262" s="224"/>
      <c r="CQ262" s="79"/>
      <c r="CR262" s="79"/>
      <c r="CS262" s="225"/>
      <c r="DI262" s="132" t="str">
        <f t="shared" si="77"/>
        <v/>
      </c>
      <c r="DP262" s="73" t="str">
        <f t="shared" si="78"/>
        <v/>
      </c>
      <c r="DQ262" s="61" t="str">
        <f t="shared" si="71"/>
        <v/>
      </c>
      <c r="DR262" s="74" t="str">
        <f t="shared" si="72"/>
        <v/>
      </c>
      <c r="DS262" s="564" t="str">
        <f>IFERROR(LOOKUP(B262,Pooling_Pool1!$C$14:$C$337,Pooling_Pool1!$B$14:$B$337),"")</f>
        <v/>
      </c>
      <c r="DT262" s="596"/>
      <c r="DU262" s="93" t="str">
        <f t="shared" si="73"/>
        <v/>
      </c>
      <c r="DV262" s="93" t="str">
        <f t="shared" si="79"/>
        <v/>
      </c>
      <c r="DW262" s="120" t="str">
        <f t="shared" si="80"/>
        <v/>
      </c>
    </row>
    <row r="263" spans="1:127" x14ac:dyDescent="0.2">
      <c r="A263" s="563">
        <v>261</v>
      </c>
      <c r="B263" s="59" t="str">
        <f>IF(C263="","",'Critical Info &amp; Checklist'!$G$11&amp;"_"&amp;TEXT('New Data Sheet'!A263,"000")&amp;IF(ISBLANK('Sample Information'!D271),"","_"&amp;'Sample Information'!D271)&amp;IF(ISBLANK('Sample Information'!E271),"","_"&amp;'Sample Information'!E271)&amp;"_"&amp;C263)</f>
        <v/>
      </c>
      <c r="C263" s="91" t="str">
        <f>IF(ISBLANK('Sample Information'!C271),"",'Sample Information'!C271)</f>
        <v/>
      </c>
      <c r="D263" s="60" t="str">
        <f>IF(ISBLANK('Sample Information'!F271),"",'Sample Information'!F271)</f>
        <v/>
      </c>
      <c r="E263" s="70" t="str">
        <f>IF(ISBLANK('Sample Information'!E271),"",'Sample Information'!E271)</f>
        <v/>
      </c>
      <c r="F263" s="60" t="str">
        <f>IF(ISBLANK('Sample Information'!T271),"Not provided",'Sample Information'!T271)</f>
        <v>Not provided</v>
      </c>
      <c r="V263" s="231" t="str">
        <f t="shared" si="74"/>
        <v/>
      </c>
      <c r="W26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3" s="224"/>
      <c r="AN263" s="79"/>
      <c r="AO263" s="79"/>
      <c r="AP263" s="79"/>
      <c r="BF263" s="231" t="str">
        <f t="shared" si="66"/>
        <v/>
      </c>
      <c r="BJ263" s="232" t="str">
        <f t="shared" si="67"/>
        <v/>
      </c>
      <c r="BK263" s="232" t="str">
        <f t="shared" si="75"/>
        <v/>
      </c>
      <c r="BL263" s="232" t="str">
        <f t="shared" si="76"/>
        <v/>
      </c>
      <c r="BU263" s="236" t="str">
        <f t="shared" si="68"/>
        <v/>
      </c>
      <c r="BV263" s="236" t="str">
        <f t="shared" si="69"/>
        <v/>
      </c>
      <c r="BW263" s="236" t="str">
        <f t="shared" si="70"/>
        <v/>
      </c>
      <c r="BX263" s="535"/>
      <c r="BY263" s="536"/>
      <c r="CP263" s="224"/>
      <c r="CQ263" s="79"/>
      <c r="CR263" s="79"/>
      <c r="CS263" s="225"/>
      <c r="DI263" s="132" t="str">
        <f t="shared" si="77"/>
        <v/>
      </c>
      <c r="DP263" s="73" t="str">
        <f t="shared" si="78"/>
        <v/>
      </c>
      <c r="DQ263" s="61" t="str">
        <f t="shared" si="71"/>
        <v/>
      </c>
      <c r="DR263" s="74" t="str">
        <f t="shared" si="72"/>
        <v/>
      </c>
      <c r="DS263" s="564" t="str">
        <f>IFERROR(LOOKUP(B263,Pooling_Pool1!$C$14:$C$337,Pooling_Pool1!$B$14:$B$337),"")</f>
        <v/>
      </c>
      <c r="DT263" s="596"/>
      <c r="DU263" s="93" t="str">
        <f t="shared" si="73"/>
        <v/>
      </c>
      <c r="DV263" s="93" t="str">
        <f t="shared" si="79"/>
        <v/>
      </c>
      <c r="DW263" s="120" t="str">
        <f t="shared" si="80"/>
        <v/>
      </c>
    </row>
    <row r="264" spans="1:127" x14ac:dyDescent="0.2">
      <c r="A264" s="563">
        <v>262</v>
      </c>
      <c r="B264" s="59" t="str">
        <f>IF(C264="","",'Critical Info &amp; Checklist'!$G$11&amp;"_"&amp;TEXT('New Data Sheet'!A264,"000")&amp;IF(ISBLANK('Sample Information'!D272),"","_"&amp;'Sample Information'!D272)&amp;IF(ISBLANK('Sample Information'!E272),"","_"&amp;'Sample Information'!E272)&amp;"_"&amp;C264)</f>
        <v/>
      </c>
      <c r="C264" s="91" t="str">
        <f>IF(ISBLANK('Sample Information'!C272),"",'Sample Information'!C272)</f>
        <v/>
      </c>
      <c r="D264" s="60" t="str">
        <f>IF(ISBLANK('Sample Information'!F272),"",'Sample Information'!F272)</f>
        <v/>
      </c>
      <c r="E264" s="70" t="str">
        <f>IF(ISBLANK('Sample Information'!E272),"",'Sample Information'!E272)</f>
        <v/>
      </c>
      <c r="F264" s="60" t="str">
        <f>IF(ISBLANK('Sample Information'!T272),"Not provided",'Sample Information'!T272)</f>
        <v>Not provided</v>
      </c>
      <c r="V264" s="231" t="str">
        <f t="shared" si="74"/>
        <v/>
      </c>
      <c r="W26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4" s="224"/>
      <c r="AN264" s="79"/>
      <c r="AO264" s="79"/>
      <c r="AP264" s="79"/>
      <c r="BF264" s="231" t="str">
        <f t="shared" si="66"/>
        <v/>
      </c>
      <c r="BJ264" s="232" t="str">
        <f t="shared" si="67"/>
        <v/>
      </c>
      <c r="BK264" s="232" t="str">
        <f t="shared" si="75"/>
        <v/>
      </c>
      <c r="BL264" s="232" t="str">
        <f t="shared" si="76"/>
        <v/>
      </c>
      <c r="BU264" s="236" t="str">
        <f t="shared" si="68"/>
        <v/>
      </c>
      <c r="BV264" s="236" t="str">
        <f t="shared" si="69"/>
        <v/>
      </c>
      <c r="BW264" s="236" t="str">
        <f t="shared" si="70"/>
        <v/>
      </c>
      <c r="BX264" s="535"/>
      <c r="BY264" s="536"/>
      <c r="CP264" s="224"/>
      <c r="CQ264" s="79"/>
      <c r="CR264" s="79"/>
      <c r="CS264" s="225"/>
      <c r="DI264" s="132" t="str">
        <f t="shared" si="77"/>
        <v/>
      </c>
      <c r="DP264" s="73" t="str">
        <f t="shared" si="78"/>
        <v/>
      </c>
      <c r="DQ264" s="61" t="str">
        <f t="shared" si="71"/>
        <v/>
      </c>
      <c r="DR264" s="74" t="str">
        <f t="shared" si="72"/>
        <v/>
      </c>
      <c r="DS264" s="564" t="str">
        <f>IFERROR(LOOKUP(B264,Pooling_Pool1!$C$14:$C$337,Pooling_Pool1!$B$14:$B$337),"")</f>
        <v/>
      </c>
      <c r="DT264" s="596"/>
      <c r="DU264" s="93" t="str">
        <f t="shared" si="73"/>
        <v/>
      </c>
      <c r="DV264" s="93" t="str">
        <f t="shared" si="79"/>
        <v/>
      </c>
      <c r="DW264" s="120" t="str">
        <f t="shared" si="80"/>
        <v/>
      </c>
    </row>
    <row r="265" spans="1:127" x14ac:dyDescent="0.2">
      <c r="A265" s="563">
        <v>263</v>
      </c>
      <c r="B265" s="59" t="str">
        <f>IF(C265="","",'Critical Info &amp; Checklist'!$G$11&amp;"_"&amp;TEXT('New Data Sheet'!A265,"000")&amp;IF(ISBLANK('Sample Information'!D273),"","_"&amp;'Sample Information'!D273)&amp;IF(ISBLANK('Sample Information'!E273),"","_"&amp;'Sample Information'!E273)&amp;"_"&amp;C265)</f>
        <v/>
      </c>
      <c r="C265" s="91" t="str">
        <f>IF(ISBLANK('Sample Information'!C273),"",'Sample Information'!C273)</f>
        <v/>
      </c>
      <c r="D265" s="60" t="str">
        <f>IF(ISBLANK('Sample Information'!F273),"",'Sample Information'!F273)</f>
        <v/>
      </c>
      <c r="E265" s="70" t="str">
        <f>IF(ISBLANK('Sample Information'!E273),"",'Sample Information'!E273)</f>
        <v/>
      </c>
      <c r="F265" s="60" t="str">
        <f>IF(ISBLANK('Sample Information'!T273),"Not provided",'Sample Information'!T273)</f>
        <v>Not provided</v>
      </c>
      <c r="V265" s="231" t="str">
        <f t="shared" si="74"/>
        <v/>
      </c>
      <c r="W26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5" s="224"/>
      <c r="AN265" s="79"/>
      <c r="AO265" s="79"/>
      <c r="AP265" s="79"/>
      <c r="BF265" s="231" t="str">
        <f t="shared" si="66"/>
        <v/>
      </c>
      <c r="BJ265" s="232" t="str">
        <f t="shared" si="67"/>
        <v/>
      </c>
      <c r="BK265" s="232" t="str">
        <f t="shared" si="75"/>
        <v/>
      </c>
      <c r="BL265" s="232" t="str">
        <f t="shared" si="76"/>
        <v/>
      </c>
      <c r="BU265" s="236" t="str">
        <f t="shared" si="68"/>
        <v/>
      </c>
      <c r="BV265" s="236" t="str">
        <f t="shared" si="69"/>
        <v/>
      </c>
      <c r="BW265" s="236" t="str">
        <f t="shared" si="70"/>
        <v/>
      </c>
      <c r="BX265" s="535"/>
      <c r="BY265" s="536"/>
      <c r="CP265" s="224"/>
      <c r="CQ265" s="79"/>
      <c r="CR265" s="79"/>
      <c r="CS265" s="225"/>
      <c r="DI265" s="132" t="str">
        <f t="shared" si="77"/>
        <v/>
      </c>
      <c r="DP265" s="73" t="str">
        <f t="shared" si="78"/>
        <v/>
      </c>
      <c r="DQ265" s="61" t="str">
        <f t="shared" si="71"/>
        <v/>
      </c>
      <c r="DR265" s="74" t="str">
        <f t="shared" si="72"/>
        <v/>
      </c>
      <c r="DS265" s="564" t="str">
        <f>IFERROR(LOOKUP(B265,Pooling_Pool1!$C$14:$C$337,Pooling_Pool1!$B$14:$B$337),"")</f>
        <v/>
      </c>
      <c r="DT265" s="596"/>
      <c r="DU265" s="93" t="str">
        <f t="shared" si="73"/>
        <v/>
      </c>
      <c r="DV265" s="93" t="str">
        <f t="shared" si="79"/>
        <v/>
      </c>
      <c r="DW265" s="120" t="str">
        <f t="shared" si="80"/>
        <v/>
      </c>
    </row>
    <row r="266" spans="1:127" x14ac:dyDescent="0.2">
      <c r="A266" s="563">
        <v>264</v>
      </c>
      <c r="B266" s="59" t="str">
        <f>IF(C266="","",'Critical Info &amp; Checklist'!$G$11&amp;"_"&amp;TEXT('New Data Sheet'!A266,"000")&amp;IF(ISBLANK('Sample Information'!D274),"","_"&amp;'Sample Information'!D274)&amp;IF(ISBLANK('Sample Information'!E274),"","_"&amp;'Sample Information'!E274)&amp;"_"&amp;C266)</f>
        <v/>
      </c>
      <c r="C266" s="91" t="str">
        <f>IF(ISBLANK('Sample Information'!C274),"",'Sample Information'!C274)</f>
        <v/>
      </c>
      <c r="D266" s="60" t="str">
        <f>IF(ISBLANK('Sample Information'!F274),"",'Sample Information'!F274)</f>
        <v/>
      </c>
      <c r="E266" s="70" t="str">
        <f>IF(ISBLANK('Sample Information'!E274),"",'Sample Information'!E274)</f>
        <v/>
      </c>
      <c r="F266" s="60" t="str">
        <f>IF(ISBLANK('Sample Information'!T274),"Not provided",'Sample Information'!T274)</f>
        <v>Not provided</v>
      </c>
      <c r="V266" s="231" t="str">
        <f t="shared" si="74"/>
        <v/>
      </c>
      <c r="W26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6" s="224"/>
      <c r="AN266" s="79"/>
      <c r="AO266" s="79"/>
      <c r="AP266" s="79"/>
      <c r="BF266" s="231" t="str">
        <f t="shared" si="66"/>
        <v/>
      </c>
      <c r="BJ266" s="232" t="str">
        <f t="shared" si="67"/>
        <v/>
      </c>
      <c r="BK266" s="232" t="str">
        <f t="shared" si="75"/>
        <v/>
      </c>
      <c r="BL266" s="232" t="str">
        <f t="shared" si="76"/>
        <v/>
      </c>
      <c r="BU266" s="236" t="str">
        <f t="shared" si="68"/>
        <v/>
      </c>
      <c r="BV266" s="236" t="str">
        <f t="shared" si="69"/>
        <v/>
      </c>
      <c r="BW266" s="236" t="str">
        <f t="shared" si="70"/>
        <v/>
      </c>
      <c r="BX266" s="535"/>
      <c r="BY266" s="536"/>
      <c r="CP266" s="224"/>
      <c r="CQ266" s="79"/>
      <c r="CR266" s="79"/>
      <c r="CS266" s="225"/>
      <c r="DI266" s="132" t="str">
        <f t="shared" si="77"/>
        <v/>
      </c>
      <c r="DP266" s="73" t="str">
        <f t="shared" si="78"/>
        <v/>
      </c>
      <c r="DQ266" s="61" t="str">
        <f t="shared" si="71"/>
        <v/>
      </c>
      <c r="DR266" s="74" t="str">
        <f t="shared" si="72"/>
        <v/>
      </c>
      <c r="DS266" s="564" t="str">
        <f>IFERROR(LOOKUP(B266,Pooling_Pool1!$C$14:$C$337,Pooling_Pool1!$B$14:$B$337),"")</f>
        <v/>
      </c>
      <c r="DT266" s="596"/>
      <c r="DU266" s="93" t="str">
        <f t="shared" si="73"/>
        <v/>
      </c>
      <c r="DV266" s="93" t="str">
        <f t="shared" si="79"/>
        <v/>
      </c>
      <c r="DW266" s="120" t="str">
        <f t="shared" si="80"/>
        <v/>
      </c>
    </row>
    <row r="267" spans="1:127" x14ac:dyDescent="0.2">
      <c r="A267" s="563">
        <v>265</v>
      </c>
      <c r="B267" s="59" t="str">
        <f>IF(C267="","",'Critical Info &amp; Checklist'!$G$11&amp;"_"&amp;TEXT('New Data Sheet'!A267,"000")&amp;IF(ISBLANK('Sample Information'!D275),"","_"&amp;'Sample Information'!D275)&amp;IF(ISBLANK('Sample Information'!E275),"","_"&amp;'Sample Information'!E275)&amp;"_"&amp;C267)</f>
        <v/>
      </c>
      <c r="C267" s="91" t="str">
        <f>IF(ISBLANK('Sample Information'!C275),"",'Sample Information'!C275)</f>
        <v/>
      </c>
      <c r="D267" s="60" t="str">
        <f>IF(ISBLANK('Sample Information'!F275),"",'Sample Information'!F275)</f>
        <v/>
      </c>
      <c r="E267" s="70" t="str">
        <f>IF(ISBLANK('Sample Information'!E275),"",'Sample Information'!E275)</f>
        <v/>
      </c>
      <c r="F267" s="60" t="str">
        <f>IF(ISBLANK('Sample Information'!T275),"Not provided",'Sample Information'!T275)</f>
        <v>Not provided</v>
      </c>
      <c r="V267" s="231" t="str">
        <f t="shared" si="74"/>
        <v/>
      </c>
      <c r="W26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7" s="224"/>
      <c r="AN267" s="79"/>
      <c r="AO267" s="79"/>
      <c r="AP267" s="79"/>
      <c r="BF267" s="231" t="str">
        <f t="shared" si="66"/>
        <v/>
      </c>
      <c r="BJ267" s="232" t="str">
        <f t="shared" si="67"/>
        <v/>
      </c>
      <c r="BK267" s="232" t="str">
        <f t="shared" si="75"/>
        <v/>
      </c>
      <c r="BL267" s="232" t="str">
        <f t="shared" si="76"/>
        <v/>
      </c>
      <c r="BU267" s="236" t="str">
        <f t="shared" si="68"/>
        <v/>
      </c>
      <c r="BV267" s="236" t="str">
        <f t="shared" si="69"/>
        <v/>
      </c>
      <c r="BW267" s="236" t="str">
        <f t="shared" si="70"/>
        <v/>
      </c>
      <c r="BX267" s="535"/>
      <c r="BY267" s="536"/>
      <c r="CP267" s="224"/>
      <c r="CQ267" s="79"/>
      <c r="CR267" s="79"/>
      <c r="CS267" s="225"/>
      <c r="DI267" s="132" t="str">
        <f t="shared" si="77"/>
        <v/>
      </c>
      <c r="DP267" s="73" t="str">
        <f t="shared" si="78"/>
        <v/>
      </c>
      <c r="DQ267" s="61" t="str">
        <f t="shared" si="71"/>
        <v/>
      </c>
      <c r="DR267" s="74" t="str">
        <f t="shared" si="72"/>
        <v/>
      </c>
      <c r="DS267" s="564" t="str">
        <f>IFERROR(LOOKUP(B267,Pooling_Pool1!$C$14:$C$337,Pooling_Pool1!$B$14:$B$337),"")</f>
        <v/>
      </c>
      <c r="DT267" s="596"/>
      <c r="DU267" s="93" t="str">
        <f t="shared" si="73"/>
        <v/>
      </c>
      <c r="DV267" s="93" t="str">
        <f t="shared" si="79"/>
        <v/>
      </c>
      <c r="DW267" s="120" t="str">
        <f t="shared" si="80"/>
        <v/>
      </c>
    </row>
    <row r="268" spans="1:127" x14ac:dyDescent="0.2">
      <c r="A268" s="563">
        <v>266</v>
      </c>
      <c r="B268" s="59" t="str">
        <f>IF(C268="","",'Critical Info &amp; Checklist'!$G$11&amp;"_"&amp;TEXT('New Data Sheet'!A268,"000")&amp;IF(ISBLANK('Sample Information'!D276),"","_"&amp;'Sample Information'!D276)&amp;IF(ISBLANK('Sample Information'!E276),"","_"&amp;'Sample Information'!E276)&amp;"_"&amp;C268)</f>
        <v/>
      </c>
      <c r="C268" s="91" t="str">
        <f>IF(ISBLANK('Sample Information'!C276),"",'Sample Information'!C276)</f>
        <v/>
      </c>
      <c r="D268" s="60" t="str">
        <f>IF(ISBLANK('Sample Information'!F276),"",'Sample Information'!F276)</f>
        <v/>
      </c>
      <c r="E268" s="70" t="str">
        <f>IF(ISBLANK('Sample Information'!E276),"",'Sample Information'!E276)</f>
        <v/>
      </c>
      <c r="F268" s="60" t="str">
        <f>IF(ISBLANK('Sample Information'!T276),"Not provided",'Sample Information'!T276)</f>
        <v>Not provided</v>
      </c>
      <c r="V268" s="231" t="str">
        <f t="shared" si="74"/>
        <v/>
      </c>
      <c r="W26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8" s="224"/>
      <c r="AN268" s="79"/>
      <c r="AO268" s="79"/>
      <c r="AP268" s="79"/>
      <c r="BF268" s="231" t="str">
        <f t="shared" si="66"/>
        <v/>
      </c>
      <c r="BJ268" s="232" t="str">
        <f t="shared" si="67"/>
        <v/>
      </c>
      <c r="BK268" s="232" t="str">
        <f t="shared" si="75"/>
        <v/>
      </c>
      <c r="BL268" s="232" t="str">
        <f t="shared" si="76"/>
        <v/>
      </c>
      <c r="BU268" s="236" t="str">
        <f t="shared" si="68"/>
        <v/>
      </c>
      <c r="BV268" s="236" t="str">
        <f t="shared" si="69"/>
        <v/>
      </c>
      <c r="BW268" s="236" t="str">
        <f t="shared" si="70"/>
        <v/>
      </c>
      <c r="BX268" s="535"/>
      <c r="BY268" s="536"/>
      <c r="CP268" s="224"/>
      <c r="CQ268" s="79"/>
      <c r="CR268" s="79"/>
      <c r="CS268" s="225"/>
      <c r="DI268" s="132" t="str">
        <f t="shared" si="77"/>
        <v/>
      </c>
      <c r="DP268" s="73" t="str">
        <f t="shared" si="78"/>
        <v/>
      </c>
      <c r="DQ268" s="61" t="str">
        <f t="shared" si="71"/>
        <v/>
      </c>
      <c r="DR268" s="74" t="str">
        <f t="shared" si="72"/>
        <v/>
      </c>
      <c r="DS268" s="564" t="str">
        <f>IFERROR(LOOKUP(B268,Pooling_Pool1!$C$14:$C$337,Pooling_Pool1!$B$14:$B$337),"")</f>
        <v/>
      </c>
      <c r="DT268" s="596"/>
      <c r="DU268" s="93" t="str">
        <f t="shared" si="73"/>
        <v/>
      </c>
      <c r="DV268" s="93" t="str">
        <f t="shared" si="79"/>
        <v/>
      </c>
      <c r="DW268" s="120" t="str">
        <f t="shared" si="80"/>
        <v/>
      </c>
    </row>
    <row r="269" spans="1:127" x14ac:dyDescent="0.2">
      <c r="A269" s="563">
        <v>267</v>
      </c>
      <c r="B269" s="59" t="str">
        <f>IF(C269="","",'Critical Info &amp; Checklist'!$G$11&amp;"_"&amp;TEXT('New Data Sheet'!A269,"000")&amp;IF(ISBLANK('Sample Information'!D277),"","_"&amp;'Sample Information'!D277)&amp;IF(ISBLANK('Sample Information'!E277),"","_"&amp;'Sample Information'!E277)&amp;"_"&amp;C269)</f>
        <v/>
      </c>
      <c r="C269" s="91" t="str">
        <f>IF(ISBLANK('Sample Information'!C277),"",'Sample Information'!C277)</f>
        <v/>
      </c>
      <c r="D269" s="60" t="str">
        <f>IF(ISBLANK('Sample Information'!F277),"",'Sample Information'!F277)</f>
        <v/>
      </c>
      <c r="E269" s="70" t="str">
        <f>IF(ISBLANK('Sample Information'!E277),"",'Sample Information'!E277)</f>
        <v/>
      </c>
      <c r="F269" s="60" t="str">
        <f>IF(ISBLANK('Sample Information'!T277),"Not provided",'Sample Information'!T277)</f>
        <v>Not provided</v>
      </c>
      <c r="V269" s="231" t="str">
        <f t="shared" si="74"/>
        <v/>
      </c>
      <c r="W26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69" s="224"/>
      <c r="AN269" s="79"/>
      <c r="AO269" s="79"/>
      <c r="AP269" s="79"/>
      <c r="BF269" s="231" t="str">
        <f t="shared" si="66"/>
        <v/>
      </c>
      <c r="BJ269" s="232" t="str">
        <f t="shared" si="67"/>
        <v/>
      </c>
      <c r="BK269" s="232" t="str">
        <f t="shared" si="75"/>
        <v/>
      </c>
      <c r="BL269" s="232" t="str">
        <f t="shared" si="76"/>
        <v/>
      </c>
      <c r="BU269" s="236" t="str">
        <f t="shared" si="68"/>
        <v/>
      </c>
      <c r="BV269" s="236" t="str">
        <f t="shared" si="69"/>
        <v/>
      </c>
      <c r="BW269" s="236" t="str">
        <f t="shared" si="70"/>
        <v/>
      </c>
      <c r="BX269" s="535"/>
      <c r="BY269" s="536"/>
      <c r="CP269" s="224"/>
      <c r="CQ269" s="79"/>
      <c r="CR269" s="79"/>
      <c r="CS269" s="225"/>
      <c r="DI269" s="132" t="str">
        <f t="shared" si="77"/>
        <v/>
      </c>
      <c r="DP269" s="73" t="str">
        <f t="shared" si="78"/>
        <v/>
      </c>
      <c r="DQ269" s="61" t="str">
        <f t="shared" si="71"/>
        <v/>
      </c>
      <c r="DR269" s="74" t="str">
        <f t="shared" si="72"/>
        <v/>
      </c>
      <c r="DS269" s="564" t="str">
        <f>IFERROR(LOOKUP(B269,Pooling_Pool1!$C$14:$C$337,Pooling_Pool1!$B$14:$B$337),"")</f>
        <v/>
      </c>
      <c r="DT269" s="596"/>
      <c r="DU269" s="93" t="str">
        <f t="shared" si="73"/>
        <v/>
      </c>
      <c r="DV269" s="93" t="str">
        <f t="shared" si="79"/>
        <v/>
      </c>
      <c r="DW269" s="120" t="str">
        <f t="shared" si="80"/>
        <v/>
      </c>
    </row>
    <row r="270" spans="1:127" x14ac:dyDescent="0.2">
      <c r="A270" s="563">
        <v>268</v>
      </c>
      <c r="B270" s="59" t="str">
        <f>IF(C270="","",'Critical Info &amp; Checklist'!$G$11&amp;"_"&amp;TEXT('New Data Sheet'!A270,"000")&amp;IF(ISBLANK('Sample Information'!D278),"","_"&amp;'Sample Information'!D278)&amp;IF(ISBLANK('Sample Information'!E278),"","_"&amp;'Sample Information'!E278)&amp;"_"&amp;C270)</f>
        <v/>
      </c>
      <c r="C270" s="91" t="str">
        <f>IF(ISBLANK('Sample Information'!C278),"",'Sample Information'!C278)</f>
        <v/>
      </c>
      <c r="D270" s="60" t="str">
        <f>IF(ISBLANK('Sample Information'!F278),"",'Sample Information'!F278)</f>
        <v/>
      </c>
      <c r="E270" s="70" t="str">
        <f>IF(ISBLANK('Sample Information'!E278),"",'Sample Information'!E278)</f>
        <v/>
      </c>
      <c r="F270" s="60" t="str">
        <f>IF(ISBLANK('Sample Information'!T278),"Not provided",'Sample Information'!T278)</f>
        <v>Not provided</v>
      </c>
      <c r="V270" s="231" t="str">
        <f t="shared" si="74"/>
        <v/>
      </c>
      <c r="W27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0" s="224"/>
      <c r="AN270" s="79"/>
      <c r="AO270" s="79"/>
      <c r="AP270" s="79"/>
      <c r="BF270" s="231" t="str">
        <f t="shared" si="66"/>
        <v/>
      </c>
      <c r="BJ270" s="232" t="str">
        <f t="shared" si="67"/>
        <v/>
      </c>
      <c r="BK270" s="232" t="str">
        <f t="shared" si="75"/>
        <v/>
      </c>
      <c r="BL270" s="232" t="str">
        <f t="shared" si="76"/>
        <v/>
      </c>
      <c r="BU270" s="236" t="str">
        <f t="shared" si="68"/>
        <v/>
      </c>
      <c r="BV270" s="236" t="str">
        <f t="shared" si="69"/>
        <v/>
      </c>
      <c r="BW270" s="236" t="str">
        <f t="shared" si="70"/>
        <v/>
      </c>
      <c r="BX270" s="535"/>
      <c r="BY270" s="536"/>
      <c r="CP270" s="224"/>
      <c r="CQ270" s="79"/>
      <c r="CR270" s="79"/>
      <c r="CS270" s="225"/>
      <c r="DI270" s="132" t="str">
        <f t="shared" si="77"/>
        <v/>
      </c>
      <c r="DP270" s="73" t="str">
        <f t="shared" si="78"/>
        <v/>
      </c>
      <c r="DQ270" s="61" t="str">
        <f t="shared" si="71"/>
        <v/>
      </c>
      <c r="DR270" s="74" t="str">
        <f t="shared" si="72"/>
        <v/>
      </c>
      <c r="DS270" s="564" t="str">
        <f>IFERROR(LOOKUP(B270,Pooling_Pool1!$C$14:$C$337,Pooling_Pool1!$B$14:$B$337),"")</f>
        <v/>
      </c>
      <c r="DT270" s="596"/>
      <c r="DU270" s="93" t="str">
        <f t="shared" si="73"/>
        <v/>
      </c>
      <c r="DV270" s="93" t="str">
        <f t="shared" si="79"/>
        <v/>
      </c>
      <c r="DW270" s="120" t="str">
        <f t="shared" si="80"/>
        <v/>
      </c>
    </row>
    <row r="271" spans="1:127" x14ac:dyDescent="0.2">
      <c r="A271" s="563">
        <v>269</v>
      </c>
      <c r="B271" s="59" t="str">
        <f>IF(C271="","",'Critical Info &amp; Checklist'!$G$11&amp;"_"&amp;TEXT('New Data Sheet'!A271,"000")&amp;IF(ISBLANK('Sample Information'!D279),"","_"&amp;'Sample Information'!D279)&amp;IF(ISBLANK('Sample Information'!E279),"","_"&amp;'Sample Information'!E279)&amp;"_"&amp;C271)</f>
        <v/>
      </c>
      <c r="C271" s="91" t="str">
        <f>IF(ISBLANK('Sample Information'!C279),"",'Sample Information'!C279)</f>
        <v/>
      </c>
      <c r="D271" s="60" t="str">
        <f>IF(ISBLANK('Sample Information'!F279),"",'Sample Information'!F279)</f>
        <v/>
      </c>
      <c r="E271" s="70" t="str">
        <f>IF(ISBLANK('Sample Information'!E279),"",'Sample Information'!E279)</f>
        <v/>
      </c>
      <c r="F271" s="60" t="str">
        <f>IF(ISBLANK('Sample Information'!T279),"Not provided",'Sample Information'!T279)</f>
        <v>Not provided</v>
      </c>
      <c r="V271" s="231" t="str">
        <f t="shared" si="74"/>
        <v/>
      </c>
      <c r="W27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1" s="224"/>
      <c r="AN271" s="79"/>
      <c r="AO271" s="79"/>
      <c r="AP271" s="79"/>
      <c r="BF271" s="231" t="str">
        <f t="shared" si="66"/>
        <v/>
      </c>
      <c r="BJ271" s="232" t="str">
        <f t="shared" si="67"/>
        <v/>
      </c>
      <c r="BK271" s="232" t="str">
        <f t="shared" si="75"/>
        <v/>
      </c>
      <c r="BL271" s="232" t="str">
        <f t="shared" si="76"/>
        <v/>
      </c>
      <c r="BU271" s="236" t="str">
        <f t="shared" si="68"/>
        <v/>
      </c>
      <c r="BV271" s="236" t="str">
        <f t="shared" si="69"/>
        <v/>
      </c>
      <c r="BW271" s="236" t="str">
        <f t="shared" si="70"/>
        <v/>
      </c>
      <c r="BX271" s="535"/>
      <c r="BY271" s="536"/>
      <c r="CP271" s="224"/>
      <c r="CQ271" s="79"/>
      <c r="CR271" s="79"/>
      <c r="CS271" s="225"/>
      <c r="DI271" s="132" t="str">
        <f t="shared" si="77"/>
        <v/>
      </c>
      <c r="DP271" s="73" t="str">
        <f t="shared" si="78"/>
        <v/>
      </c>
      <c r="DQ271" s="61" t="str">
        <f t="shared" si="71"/>
        <v/>
      </c>
      <c r="DR271" s="74" t="str">
        <f t="shared" si="72"/>
        <v/>
      </c>
      <c r="DS271" s="564" t="str">
        <f>IFERROR(LOOKUP(B271,Pooling_Pool1!$C$14:$C$337,Pooling_Pool1!$B$14:$B$337),"")</f>
        <v/>
      </c>
      <c r="DT271" s="596"/>
      <c r="DU271" s="93" t="str">
        <f t="shared" si="73"/>
        <v/>
      </c>
      <c r="DV271" s="93" t="str">
        <f t="shared" si="79"/>
        <v/>
      </c>
      <c r="DW271" s="120" t="str">
        <f t="shared" si="80"/>
        <v/>
      </c>
    </row>
    <row r="272" spans="1:127" x14ac:dyDescent="0.2">
      <c r="A272" s="563">
        <v>270</v>
      </c>
      <c r="B272" s="59" t="str">
        <f>IF(C272="","",'Critical Info &amp; Checklist'!$G$11&amp;"_"&amp;TEXT('New Data Sheet'!A272,"000")&amp;IF(ISBLANK('Sample Information'!D280),"","_"&amp;'Sample Information'!D280)&amp;IF(ISBLANK('Sample Information'!E280),"","_"&amp;'Sample Information'!E280)&amp;"_"&amp;C272)</f>
        <v/>
      </c>
      <c r="C272" s="91" t="str">
        <f>IF(ISBLANK('Sample Information'!C280),"",'Sample Information'!C280)</f>
        <v/>
      </c>
      <c r="D272" s="60" t="str">
        <f>IF(ISBLANK('Sample Information'!F280),"",'Sample Information'!F280)</f>
        <v/>
      </c>
      <c r="E272" s="70" t="str">
        <f>IF(ISBLANK('Sample Information'!E280),"",'Sample Information'!E280)</f>
        <v/>
      </c>
      <c r="F272" s="60" t="str">
        <f>IF(ISBLANK('Sample Information'!T280),"Not provided",'Sample Information'!T280)</f>
        <v>Not provided</v>
      </c>
      <c r="V272" s="231" t="str">
        <f t="shared" si="74"/>
        <v/>
      </c>
      <c r="W27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2" s="224"/>
      <c r="AN272" s="79"/>
      <c r="AO272" s="79"/>
      <c r="AP272" s="79"/>
      <c r="BF272" s="231" t="str">
        <f t="shared" si="66"/>
        <v/>
      </c>
      <c r="BJ272" s="232" t="str">
        <f t="shared" si="67"/>
        <v/>
      </c>
      <c r="BK272" s="232" t="str">
        <f t="shared" si="75"/>
        <v/>
      </c>
      <c r="BL272" s="232" t="str">
        <f t="shared" si="76"/>
        <v/>
      </c>
      <c r="BU272" s="236" t="str">
        <f t="shared" si="68"/>
        <v/>
      </c>
      <c r="BV272" s="236" t="str">
        <f t="shared" si="69"/>
        <v/>
      </c>
      <c r="BW272" s="236" t="str">
        <f t="shared" si="70"/>
        <v/>
      </c>
      <c r="BX272" s="535"/>
      <c r="BY272" s="536"/>
      <c r="CP272" s="224"/>
      <c r="CQ272" s="79"/>
      <c r="CR272" s="79"/>
      <c r="CS272" s="225"/>
      <c r="DI272" s="132" t="str">
        <f t="shared" si="77"/>
        <v/>
      </c>
      <c r="DP272" s="73" t="str">
        <f t="shared" si="78"/>
        <v/>
      </c>
      <c r="DQ272" s="61" t="str">
        <f t="shared" si="71"/>
        <v/>
      </c>
      <c r="DR272" s="74" t="str">
        <f t="shared" si="72"/>
        <v/>
      </c>
      <c r="DS272" s="564" t="str">
        <f>IFERROR(LOOKUP(B272,Pooling_Pool1!$C$14:$C$337,Pooling_Pool1!$B$14:$B$337),"")</f>
        <v/>
      </c>
      <c r="DT272" s="596"/>
      <c r="DU272" s="93" t="str">
        <f t="shared" si="73"/>
        <v/>
      </c>
      <c r="DV272" s="93" t="str">
        <f t="shared" si="79"/>
        <v/>
      </c>
      <c r="DW272" s="120" t="str">
        <f t="shared" si="80"/>
        <v/>
      </c>
    </row>
    <row r="273" spans="1:127" x14ac:dyDescent="0.2">
      <c r="A273" s="563">
        <v>271</v>
      </c>
      <c r="B273" s="59" t="str">
        <f>IF(C273="","",'Critical Info &amp; Checklist'!$G$11&amp;"_"&amp;TEXT('New Data Sheet'!A273,"000")&amp;IF(ISBLANK('Sample Information'!D281),"","_"&amp;'Sample Information'!D281)&amp;IF(ISBLANK('Sample Information'!E281),"","_"&amp;'Sample Information'!E281)&amp;"_"&amp;C273)</f>
        <v/>
      </c>
      <c r="C273" s="91" t="str">
        <f>IF(ISBLANK('Sample Information'!C281),"",'Sample Information'!C281)</f>
        <v/>
      </c>
      <c r="D273" s="60" t="str">
        <f>IF(ISBLANK('Sample Information'!F281),"",'Sample Information'!F281)</f>
        <v/>
      </c>
      <c r="E273" s="70" t="str">
        <f>IF(ISBLANK('Sample Information'!E281),"",'Sample Information'!E281)</f>
        <v/>
      </c>
      <c r="F273" s="60" t="str">
        <f>IF(ISBLANK('Sample Information'!T281),"Not provided",'Sample Information'!T281)</f>
        <v>Not provided</v>
      </c>
      <c r="V273" s="231" t="str">
        <f t="shared" si="74"/>
        <v/>
      </c>
      <c r="W27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3" s="224"/>
      <c r="AN273" s="79"/>
      <c r="AO273" s="79"/>
      <c r="AP273" s="79"/>
      <c r="BF273" s="231" t="str">
        <f t="shared" si="66"/>
        <v/>
      </c>
      <c r="BJ273" s="232" t="str">
        <f t="shared" si="67"/>
        <v/>
      </c>
      <c r="BK273" s="232" t="str">
        <f t="shared" si="75"/>
        <v/>
      </c>
      <c r="BL273" s="232" t="str">
        <f t="shared" si="76"/>
        <v/>
      </c>
      <c r="BU273" s="236" t="str">
        <f t="shared" si="68"/>
        <v/>
      </c>
      <c r="BV273" s="236" t="str">
        <f t="shared" si="69"/>
        <v/>
      </c>
      <c r="BW273" s="236" t="str">
        <f t="shared" si="70"/>
        <v/>
      </c>
      <c r="BX273" s="535"/>
      <c r="BY273" s="536"/>
      <c r="CP273" s="224"/>
      <c r="CQ273" s="79"/>
      <c r="CR273" s="79"/>
      <c r="CS273" s="225"/>
      <c r="DI273" s="132" t="str">
        <f t="shared" si="77"/>
        <v/>
      </c>
      <c r="DP273" s="73" t="str">
        <f t="shared" si="78"/>
        <v/>
      </c>
      <c r="DQ273" s="61" t="str">
        <f t="shared" si="71"/>
        <v/>
      </c>
      <c r="DR273" s="74" t="str">
        <f t="shared" si="72"/>
        <v/>
      </c>
      <c r="DS273" s="564" t="str">
        <f>IFERROR(LOOKUP(B273,Pooling_Pool1!$C$14:$C$337,Pooling_Pool1!$B$14:$B$337),"")</f>
        <v/>
      </c>
      <c r="DT273" s="596"/>
      <c r="DU273" s="93" t="str">
        <f t="shared" si="73"/>
        <v/>
      </c>
      <c r="DV273" s="93" t="str">
        <f t="shared" si="79"/>
        <v/>
      </c>
      <c r="DW273" s="120" t="str">
        <f t="shared" si="80"/>
        <v/>
      </c>
    </row>
    <row r="274" spans="1:127" x14ac:dyDescent="0.2">
      <c r="A274" s="563">
        <v>272</v>
      </c>
      <c r="B274" s="59" t="str">
        <f>IF(C274="","",'Critical Info &amp; Checklist'!$G$11&amp;"_"&amp;TEXT('New Data Sheet'!A274,"000")&amp;IF(ISBLANK('Sample Information'!D282),"","_"&amp;'Sample Information'!D282)&amp;IF(ISBLANK('Sample Information'!E282),"","_"&amp;'Sample Information'!E282)&amp;"_"&amp;C274)</f>
        <v/>
      </c>
      <c r="C274" s="91" t="str">
        <f>IF(ISBLANK('Sample Information'!C282),"",'Sample Information'!C282)</f>
        <v/>
      </c>
      <c r="D274" s="60" t="str">
        <f>IF(ISBLANK('Sample Information'!F282),"",'Sample Information'!F282)</f>
        <v/>
      </c>
      <c r="E274" s="70" t="str">
        <f>IF(ISBLANK('Sample Information'!E282),"",'Sample Information'!E282)</f>
        <v/>
      </c>
      <c r="F274" s="60" t="str">
        <f>IF(ISBLANK('Sample Information'!T282),"Not provided",'Sample Information'!T282)</f>
        <v>Not provided</v>
      </c>
      <c r="V274" s="231" t="str">
        <f t="shared" si="74"/>
        <v/>
      </c>
      <c r="W27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4" s="224"/>
      <c r="AN274" s="79"/>
      <c r="AO274" s="79"/>
      <c r="AP274" s="79"/>
      <c r="BF274" s="231" t="str">
        <f t="shared" si="66"/>
        <v/>
      </c>
      <c r="BJ274" s="232" t="str">
        <f t="shared" si="67"/>
        <v/>
      </c>
      <c r="BK274" s="232" t="str">
        <f t="shared" si="75"/>
        <v/>
      </c>
      <c r="BL274" s="232" t="str">
        <f t="shared" si="76"/>
        <v/>
      </c>
      <c r="BU274" s="236" t="str">
        <f t="shared" si="68"/>
        <v/>
      </c>
      <c r="BV274" s="236" t="str">
        <f t="shared" si="69"/>
        <v/>
      </c>
      <c r="BW274" s="236" t="str">
        <f t="shared" si="70"/>
        <v/>
      </c>
      <c r="BX274" s="535"/>
      <c r="BY274" s="536"/>
      <c r="CP274" s="224"/>
      <c r="CQ274" s="79"/>
      <c r="CR274" s="79"/>
      <c r="CS274" s="225"/>
      <c r="DI274" s="132" t="str">
        <f t="shared" si="77"/>
        <v/>
      </c>
      <c r="DP274" s="73" t="str">
        <f t="shared" si="78"/>
        <v/>
      </c>
      <c r="DQ274" s="61" t="str">
        <f t="shared" si="71"/>
        <v/>
      </c>
      <c r="DR274" s="74" t="str">
        <f t="shared" si="72"/>
        <v/>
      </c>
      <c r="DS274" s="564" t="str">
        <f>IFERROR(LOOKUP(B274,Pooling_Pool1!$C$14:$C$337,Pooling_Pool1!$B$14:$B$337),"")</f>
        <v/>
      </c>
      <c r="DT274" s="596"/>
      <c r="DU274" s="93" t="str">
        <f t="shared" si="73"/>
        <v/>
      </c>
      <c r="DV274" s="93" t="str">
        <f t="shared" si="79"/>
        <v/>
      </c>
      <c r="DW274" s="120" t="str">
        <f t="shared" si="80"/>
        <v/>
      </c>
    </row>
    <row r="275" spans="1:127" x14ac:dyDescent="0.2">
      <c r="A275" s="563">
        <v>273</v>
      </c>
      <c r="B275" s="59" t="str">
        <f>IF(C275="","",'Critical Info &amp; Checklist'!$G$11&amp;"_"&amp;TEXT('New Data Sheet'!A275,"000")&amp;IF(ISBLANK('Sample Information'!D283),"","_"&amp;'Sample Information'!D283)&amp;IF(ISBLANK('Sample Information'!E283),"","_"&amp;'Sample Information'!E283)&amp;"_"&amp;C275)</f>
        <v/>
      </c>
      <c r="C275" s="91" t="str">
        <f>IF(ISBLANK('Sample Information'!C283),"",'Sample Information'!C283)</f>
        <v/>
      </c>
      <c r="D275" s="60" t="str">
        <f>IF(ISBLANK('Sample Information'!F283),"",'Sample Information'!F283)</f>
        <v/>
      </c>
      <c r="E275" s="70" t="str">
        <f>IF(ISBLANK('Sample Information'!E283),"",'Sample Information'!E283)</f>
        <v/>
      </c>
      <c r="F275" s="60" t="str">
        <f>IF(ISBLANK('Sample Information'!T283),"Not provided",'Sample Information'!T283)</f>
        <v>Not provided</v>
      </c>
      <c r="V275" s="231" t="str">
        <f t="shared" si="74"/>
        <v/>
      </c>
      <c r="W27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5" s="224"/>
      <c r="AN275" s="79"/>
      <c r="AO275" s="79"/>
      <c r="AP275" s="79"/>
      <c r="BF275" s="231" t="str">
        <f t="shared" si="66"/>
        <v/>
      </c>
      <c r="BJ275" s="232" t="str">
        <f t="shared" si="67"/>
        <v/>
      </c>
      <c r="BK275" s="232" t="str">
        <f t="shared" si="75"/>
        <v/>
      </c>
      <c r="BL275" s="232" t="str">
        <f t="shared" si="76"/>
        <v/>
      </c>
      <c r="BU275" s="236" t="str">
        <f t="shared" si="68"/>
        <v/>
      </c>
      <c r="BV275" s="236" t="str">
        <f t="shared" si="69"/>
        <v/>
      </c>
      <c r="BW275" s="236" t="str">
        <f t="shared" si="70"/>
        <v/>
      </c>
      <c r="BX275" s="535"/>
      <c r="BY275" s="536"/>
      <c r="CP275" s="224"/>
      <c r="CQ275" s="79"/>
      <c r="CR275" s="79"/>
      <c r="CS275" s="225"/>
      <c r="DI275" s="132" t="str">
        <f t="shared" si="77"/>
        <v/>
      </c>
      <c r="DP275" s="73" t="str">
        <f t="shared" si="78"/>
        <v/>
      </c>
      <c r="DQ275" s="61" t="str">
        <f t="shared" si="71"/>
        <v/>
      </c>
      <c r="DR275" s="74" t="str">
        <f t="shared" si="72"/>
        <v/>
      </c>
      <c r="DS275" s="564" t="str">
        <f>IFERROR(LOOKUP(B275,Pooling_Pool1!$C$14:$C$337,Pooling_Pool1!$B$14:$B$337),"")</f>
        <v/>
      </c>
      <c r="DT275" s="596"/>
      <c r="DU275" s="93" t="str">
        <f t="shared" si="73"/>
        <v/>
      </c>
      <c r="DV275" s="93" t="str">
        <f t="shared" si="79"/>
        <v/>
      </c>
      <c r="DW275" s="120" t="str">
        <f t="shared" si="80"/>
        <v/>
      </c>
    </row>
    <row r="276" spans="1:127" x14ac:dyDescent="0.2">
      <c r="A276" s="563">
        <v>274</v>
      </c>
      <c r="B276" s="59" t="str">
        <f>IF(C276="","",'Critical Info &amp; Checklist'!$G$11&amp;"_"&amp;TEXT('New Data Sheet'!A276,"000")&amp;IF(ISBLANK('Sample Information'!D284),"","_"&amp;'Sample Information'!D284)&amp;IF(ISBLANK('Sample Information'!E284),"","_"&amp;'Sample Information'!E284)&amp;"_"&amp;C276)</f>
        <v/>
      </c>
      <c r="C276" s="91" t="str">
        <f>IF(ISBLANK('Sample Information'!C284),"",'Sample Information'!C284)</f>
        <v/>
      </c>
      <c r="D276" s="60" t="str">
        <f>IF(ISBLANK('Sample Information'!F284),"",'Sample Information'!F284)</f>
        <v/>
      </c>
      <c r="E276" s="70" t="str">
        <f>IF(ISBLANK('Sample Information'!E284),"",'Sample Information'!E284)</f>
        <v/>
      </c>
      <c r="F276" s="60" t="str">
        <f>IF(ISBLANK('Sample Information'!T284),"Not provided",'Sample Information'!T284)</f>
        <v>Not provided</v>
      </c>
      <c r="V276" s="231" t="str">
        <f t="shared" si="74"/>
        <v/>
      </c>
      <c r="W27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6" s="224"/>
      <c r="AN276" s="79"/>
      <c r="AO276" s="79"/>
      <c r="AP276" s="79"/>
      <c r="BF276" s="231" t="str">
        <f t="shared" si="66"/>
        <v/>
      </c>
      <c r="BJ276" s="232" t="str">
        <f t="shared" si="67"/>
        <v/>
      </c>
      <c r="BK276" s="232" t="str">
        <f t="shared" si="75"/>
        <v/>
      </c>
      <c r="BL276" s="232" t="str">
        <f t="shared" si="76"/>
        <v/>
      </c>
      <c r="BU276" s="236" t="str">
        <f t="shared" si="68"/>
        <v/>
      </c>
      <c r="BV276" s="236" t="str">
        <f t="shared" si="69"/>
        <v/>
      </c>
      <c r="BW276" s="236" t="str">
        <f t="shared" si="70"/>
        <v/>
      </c>
      <c r="BX276" s="535"/>
      <c r="BY276" s="536"/>
      <c r="CP276" s="224"/>
      <c r="CQ276" s="79"/>
      <c r="CR276" s="79"/>
      <c r="CS276" s="225"/>
      <c r="DI276" s="132" t="str">
        <f t="shared" si="77"/>
        <v/>
      </c>
      <c r="DP276" s="73" t="str">
        <f t="shared" si="78"/>
        <v/>
      </c>
      <c r="DQ276" s="61" t="str">
        <f t="shared" si="71"/>
        <v/>
      </c>
      <c r="DR276" s="74" t="str">
        <f t="shared" si="72"/>
        <v/>
      </c>
      <c r="DS276" s="564" t="str">
        <f>IFERROR(LOOKUP(B276,Pooling_Pool1!$C$14:$C$337,Pooling_Pool1!$B$14:$B$337),"")</f>
        <v/>
      </c>
      <c r="DT276" s="596"/>
      <c r="DU276" s="93" t="str">
        <f t="shared" si="73"/>
        <v/>
      </c>
      <c r="DV276" s="93" t="str">
        <f t="shared" si="79"/>
        <v/>
      </c>
      <c r="DW276" s="120" t="str">
        <f t="shared" si="80"/>
        <v/>
      </c>
    </row>
    <row r="277" spans="1:127" x14ac:dyDescent="0.2">
      <c r="A277" s="563">
        <v>275</v>
      </c>
      <c r="B277" s="59" t="str">
        <f>IF(C277="","",'Critical Info &amp; Checklist'!$G$11&amp;"_"&amp;TEXT('New Data Sheet'!A277,"000")&amp;IF(ISBLANK('Sample Information'!D285),"","_"&amp;'Sample Information'!D285)&amp;IF(ISBLANK('Sample Information'!E285),"","_"&amp;'Sample Information'!E285)&amp;"_"&amp;C277)</f>
        <v/>
      </c>
      <c r="C277" s="91" t="str">
        <f>IF(ISBLANK('Sample Information'!C285),"",'Sample Information'!C285)</f>
        <v/>
      </c>
      <c r="D277" s="60" t="str">
        <f>IF(ISBLANK('Sample Information'!F285),"",'Sample Information'!F285)</f>
        <v/>
      </c>
      <c r="E277" s="70" t="str">
        <f>IF(ISBLANK('Sample Information'!E285),"",'Sample Information'!E285)</f>
        <v/>
      </c>
      <c r="F277" s="60" t="str">
        <f>IF(ISBLANK('Sample Information'!T285),"Not provided",'Sample Information'!T285)</f>
        <v>Not provided</v>
      </c>
      <c r="V277" s="231" t="str">
        <f t="shared" si="74"/>
        <v/>
      </c>
      <c r="W27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7" s="224"/>
      <c r="AN277" s="79"/>
      <c r="AO277" s="79"/>
      <c r="AP277" s="79"/>
      <c r="BF277" s="231" t="str">
        <f t="shared" si="66"/>
        <v/>
      </c>
      <c r="BJ277" s="232" t="str">
        <f t="shared" si="67"/>
        <v/>
      </c>
      <c r="BK277" s="232" t="str">
        <f t="shared" si="75"/>
        <v/>
      </c>
      <c r="BL277" s="232" t="str">
        <f t="shared" si="76"/>
        <v/>
      </c>
      <c r="BU277" s="236" t="str">
        <f t="shared" si="68"/>
        <v/>
      </c>
      <c r="BV277" s="236" t="str">
        <f t="shared" si="69"/>
        <v/>
      </c>
      <c r="BW277" s="236" t="str">
        <f t="shared" si="70"/>
        <v/>
      </c>
      <c r="BX277" s="535"/>
      <c r="BY277" s="536"/>
      <c r="CP277" s="224"/>
      <c r="CQ277" s="79"/>
      <c r="CR277" s="79"/>
      <c r="CS277" s="225"/>
      <c r="DI277" s="132" t="str">
        <f t="shared" si="77"/>
        <v/>
      </c>
      <c r="DP277" s="73" t="str">
        <f t="shared" si="78"/>
        <v/>
      </c>
      <c r="DQ277" s="61" t="str">
        <f t="shared" si="71"/>
        <v/>
      </c>
      <c r="DR277" s="74" t="str">
        <f t="shared" si="72"/>
        <v/>
      </c>
      <c r="DS277" s="564" t="str">
        <f>IFERROR(LOOKUP(B277,Pooling_Pool1!$C$14:$C$337,Pooling_Pool1!$B$14:$B$337),"")</f>
        <v/>
      </c>
      <c r="DT277" s="596"/>
      <c r="DU277" s="93" t="str">
        <f t="shared" si="73"/>
        <v/>
      </c>
      <c r="DV277" s="93" t="str">
        <f t="shared" si="79"/>
        <v/>
      </c>
      <c r="DW277" s="120" t="str">
        <f t="shared" si="80"/>
        <v/>
      </c>
    </row>
    <row r="278" spans="1:127" x14ac:dyDescent="0.2">
      <c r="A278" s="563">
        <v>276</v>
      </c>
      <c r="B278" s="59" t="str">
        <f>IF(C278="","",'Critical Info &amp; Checklist'!$G$11&amp;"_"&amp;TEXT('New Data Sheet'!A278,"000")&amp;IF(ISBLANK('Sample Information'!D286),"","_"&amp;'Sample Information'!D286)&amp;IF(ISBLANK('Sample Information'!E286),"","_"&amp;'Sample Information'!E286)&amp;"_"&amp;C278)</f>
        <v/>
      </c>
      <c r="C278" s="91" t="str">
        <f>IF(ISBLANK('Sample Information'!C286),"",'Sample Information'!C286)</f>
        <v/>
      </c>
      <c r="D278" s="60" t="str">
        <f>IF(ISBLANK('Sample Information'!F286),"",'Sample Information'!F286)</f>
        <v/>
      </c>
      <c r="E278" s="70" t="str">
        <f>IF(ISBLANK('Sample Information'!E286),"",'Sample Information'!E286)</f>
        <v/>
      </c>
      <c r="F278" s="60" t="str">
        <f>IF(ISBLANK('Sample Information'!T286),"Not provided",'Sample Information'!T286)</f>
        <v>Not provided</v>
      </c>
      <c r="V278" s="231" t="str">
        <f t="shared" si="74"/>
        <v/>
      </c>
      <c r="W27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8" s="224"/>
      <c r="AN278" s="79"/>
      <c r="AO278" s="79"/>
      <c r="AP278" s="79"/>
      <c r="BF278" s="231" t="str">
        <f t="shared" si="66"/>
        <v/>
      </c>
      <c r="BJ278" s="232" t="str">
        <f t="shared" si="67"/>
        <v/>
      </c>
      <c r="BK278" s="232" t="str">
        <f t="shared" si="75"/>
        <v/>
      </c>
      <c r="BL278" s="232" t="str">
        <f t="shared" si="76"/>
        <v/>
      </c>
      <c r="BU278" s="236" t="str">
        <f t="shared" si="68"/>
        <v/>
      </c>
      <c r="BV278" s="236" t="str">
        <f t="shared" si="69"/>
        <v/>
      </c>
      <c r="BW278" s="236" t="str">
        <f t="shared" si="70"/>
        <v/>
      </c>
      <c r="BX278" s="535"/>
      <c r="BY278" s="536"/>
      <c r="CP278" s="224"/>
      <c r="CQ278" s="79"/>
      <c r="CR278" s="79"/>
      <c r="CS278" s="225"/>
      <c r="DI278" s="132" t="str">
        <f t="shared" si="77"/>
        <v/>
      </c>
      <c r="DP278" s="73" t="str">
        <f t="shared" si="78"/>
        <v/>
      </c>
      <c r="DQ278" s="61" t="str">
        <f t="shared" si="71"/>
        <v/>
      </c>
      <c r="DR278" s="74" t="str">
        <f t="shared" si="72"/>
        <v/>
      </c>
      <c r="DS278" s="564" t="str">
        <f>IFERROR(LOOKUP(B278,Pooling_Pool1!$C$14:$C$337,Pooling_Pool1!$B$14:$B$337),"")</f>
        <v/>
      </c>
      <c r="DT278" s="596"/>
      <c r="DU278" s="93" t="str">
        <f t="shared" si="73"/>
        <v/>
      </c>
      <c r="DV278" s="93" t="str">
        <f t="shared" si="79"/>
        <v/>
      </c>
      <c r="DW278" s="120" t="str">
        <f t="shared" si="80"/>
        <v/>
      </c>
    </row>
    <row r="279" spans="1:127" x14ac:dyDescent="0.2">
      <c r="A279" s="563">
        <v>277</v>
      </c>
      <c r="B279" s="59" t="str">
        <f>IF(C279="","",'Critical Info &amp; Checklist'!$G$11&amp;"_"&amp;TEXT('New Data Sheet'!A279,"000")&amp;IF(ISBLANK('Sample Information'!D287),"","_"&amp;'Sample Information'!D287)&amp;IF(ISBLANK('Sample Information'!E287),"","_"&amp;'Sample Information'!E287)&amp;"_"&amp;C279)</f>
        <v/>
      </c>
      <c r="C279" s="91" t="str">
        <f>IF(ISBLANK('Sample Information'!C287),"",'Sample Information'!C287)</f>
        <v/>
      </c>
      <c r="D279" s="60" t="str">
        <f>IF(ISBLANK('Sample Information'!F287),"",'Sample Information'!F287)</f>
        <v/>
      </c>
      <c r="E279" s="70" t="str">
        <f>IF(ISBLANK('Sample Information'!E287),"",'Sample Information'!E287)</f>
        <v/>
      </c>
      <c r="F279" s="60" t="str">
        <f>IF(ISBLANK('Sample Information'!T287),"Not provided",'Sample Information'!T287)</f>
        <v>Not provided</v>
      </c>
      <c r="V279" s="231" t="str">
        <f t="shared" si="74"/>
        <v/>
      </c>
      <c r="W27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79" s="224"/>
      <c r="AN279" s="79"/>
      <c r="AO279" s="79"/>
      <c r="AP279" s="79"/>
      <c r="BF279" s="231" t="str">
        <f t="shared" si="66"/>
        <v/>
      </c>
      <c r="BJ279" s="232" t="str">
        <f t="shared" si="67"/>
        <v/>
      </c>
      <c r="BK279" s="232" t="str">
        <f t="shared" si="75"/>
        <v/>
      </c>
      <c r="BL279" s="232" t="str">
        <f t="shared" si="76"/>
        <v/>
      </c>
      <c r="BU279" s="236" t="str">
        <f t="shared" si="68"/>
        <v/>
      </c>
      <c r="BV279" s="236" t="str">
        <f t="shared" si="69"/>
        <v/>
      </c>
      <c r="BW279" s="236" t="str">
        <f t="shared" si="70"/>
        <v/>
      </c>
      <c r="BX279" s="535"/>
      <c r="BY279" s="536"/>
      <c r="CP279" s="224"/>
      <c r="CQ279" s="79"/>
      <c r="CR279" s="79"/>
      <c r="CS279" s="225"/>
      <c r="DI279" s="132" t="str">
        <f t="shared" si="77"/>
        <v/>
      </c>
      <c r="DP279" s="73" t="str">
        <f t="shared" si="78"/>
        <v/>
      </c>
      <c r="DQ279" s="61" t="str">
        <f t="shared" si="71"/>
        <v/>
      </c>
      <c r="DR279" s="74" t="str">
        <f t="shared" si="72"/>
        <v/>
      </c>
      <c r="DS279" s="564" t="str">
        <f>IFERROR(LOOKUP(B279,Pooling_Pool1!$C$14:$C$337,Pooling_Pool1!$B$14:$B$337),"")</f>
        <v/>
      </c>
      <c r="DT279" s="596"/>
      <c r="DU279" s="93" t="str">
        <f t="shared" si="73"/>
        <v/>
      </c>
      <c r="DV279" s="93" t="str">
        <f t="shared" si="79"/>
        <v/>
      </c>
      <c r="DW279" s="120" t="str">
        <f t="shared" si="80"/>
        <v/>
      </c>
    </row>
    <row r="280" spans="1:127" x14ac:dyDescent="0.2">
      <c r="A280" s="563">
        <v>278</v>
      </c>
      <c r="B280" s="59" t="str">
        <f>IF(C280="","",'Critical Info &amp; Checklist'!$G$11&amp;"_"&amp;TEXT('New Data Sheet'!A280,"000")&amp;IF(ISBLANK('Sample Information'!D288),"","_"&amp;'Sample Information'!D288)&amp;IF(ISBLANK('Sample Information'!E288),"","_"&amp;'Sample Information'!E288)&amp;"_"&amp;C280)</f>
        <v/>
      </c>
      <c r="C280" s="91" t="str">
        <f>IF(ISBLANK('Sample Information'!C288),"",'Sample Information'!C288)</f>
        <v/>
      </c>
      <c r="D280" s="60" t="str">
        <f>IF(ISBLANK('Sample Information'!F288),"",'Sample Information'!F288)</f>
        <v/>
      </c>
      <c r="E280" s="70" t="str">
        <f>IF(ISBLANK('Sample Information'!E288),"",'Sample Information'!E288)</f>
        <v/>
      </c>
      <c r="F280" s="60" t="str">
        <f>IF(ISBLANK('Sample Information'!T288),"Not provided",'Sample Information'!T288)</f>
        <v>Not provided</v>
      </c>
      <c r="V280" s="231" t="str">
        <f t="shared" si="74"/>
        <v/>
      </c>
      <c r="W28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0" s="224"/>
      <c r="AN280" s="79"/>
      <c r="AO280" s="79"/>
      <c r="AP280" s="79"/>
      <c r="BF280" s="231" t="str">
        <f t="shared" si="66"/>
        <v/>
      </c>
      <c r="BJ280" s="232" t="str">
        <f t="shared" si="67"/>
        <v/>
      </c>
      <c r="BK280" s="232" t="str">
        <f t="shared" si="75"/>
        <v/>
      </c>
      <c r="BL280" s="232" t="str">
        <f t="shared" si="76"/>
        <v/>
      </c>
      <c r="BU280" s="236" t="str">
        <f t="shared" si="68"/>
        <v/>
      </c>
      <c r="BV280" s="236" t="str">
        <f t="shared" si="69"/>
        <v/>
      </c>
      <c r="BW280" s="236" t="str">
        <f t="shared" si="70"/>
        <v/>
      </c>
      <c r="BX280" s="535"/>
      <c r="BY280" s="536"/>
      <c r="CP280" s="224"/>
      <c r="CQ280" s="79"/>
      <c r="CR280" s="79"/>
      <c r="CS280" s="225"/>
      <c r="DI280" s="132" t="str">
        <f t="shared" si="77"/>
        <v/>
      </c>
      <c r="DP280" s="73" t="str">
        <f t="shared" si="78"/>
        <v/>
      </c>
      <c r="DQ280" s="61" t="str">
        <f t="shared" si="71"/>
        <v/>
      </c>
      <c r="DR280" s="74" t="str">
        <f t="shared" si="72"/>
        <v/>
      </c>
      <c r="DS280" s="564" t="str">
        <f>IFERROR(LOOKUP(B280,Pooling_Pool1!$C$14:$C$337,Pooling_Pool1!$B$14:$B$337),"")</f>
        <v/>
      </c>
      <c r="DT280" s="596"/>
      <c r="DU280" s="93" t="str">
        <f t="shared" si="73"/>
        <v/>
      </c>
      <c r="DV280" s="93" t="str">
        <f t="shared" si="79"/>
        <v/>
      </c>
      <c r="DW280" s="120" t="str">
        <f t="shared" si="80"/>
        <v/>
      </c>
    </row>
    <row r="281" spans="1:127" x14ac:dyDescent="0.2">
      <c r="A281" s="563">
        <v>279</v>
      </c>
      <c r="B281" s="59" t="str">
        <f>IF(C281="","",'Critical Info &amp; Checklist'!$G$11&amp;"_"&amp;TEXT('New Data Sheet'!A281,"000")&amp;IF(ISBLANK('Sample Information'!D289),"","_"&amp;'Sample Information'!D289)&amp;IF(ISBLANK('Sample Information'!E289),"","_"&amp;'Sample Information'!E289)&amp;"_"&amp;C281)</f>
        <v/>
      </c>
      <c r="C281" s="91" t="str">
        <f>IF(ISBLANK('Sample Information'!C289),"",'Sample Information'!C289)</f>
        <v/>
      </c>
      <c r="D281" s="60" t="str">
        <f>IF(ISBLANK('Sample Information'!F289),"",'Sample Information'!F289)</f>
        <v/>
      </c>
      <c r="E281" s="70" t="str">
        <f>IF(ISBLANK('Sample Information'!E289),"",'Sample Information'!E289)</f>
        <v/>
      </c>
      <c r="F281" s="60" t="str">
        <f>IF(ISBLANK('Sample Information'!T289),"Not provided",'Sample Information'!T289)</f>
        <v>Not provided</v>
      </c>
      <c r="V281" s="231" t="str">
        <f t="shared" si="74"/>
        <v/>
      </c>
      <c r="W28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1" s="224"/>
      <c r="AN281" s="79"/>
      <c r="AO281" s="79"/>
      <c r="AP281" s="79"/>
      <c r="BF281" s="231" t="str">
        <f t="shared" si="66"/>
        <v/>
      </c>
      <c r="BJ281" s="232" t="str">
        <f t="shared" si="67"/>
        <v/>
      </c>
      <c r="BK281" s="232" t="str">
        <f t="shared" si="75"/>
        <v/>
      </c>
      <c r="BL281" s="232" t="str">
        <f t="shared" si="76"/>
        <v/>
      </c>
      <c r="BU281" s="236" t="str">
        <f t="shared" si="68"/>
        <v/>
      </c>
      <c r="BV281" s="236" t="str">
        <f t="shared" si="69"/>
        <v/>
      </c>
      <c r="BW281" s="236" t="str">
        <f t="shared" si="70"/>
        <v/>
      </c>
      <c r="BX281" s="535"/>
      <c r="BY281" s="536"/>
      <c r="CP281" s="224"/>
      <c r="CQ281" s="79"/>
      <c r="CR281" s="79"/>
      <c r="CS281" s="225"/>
      <c r="DI281" s="132" t="str">
        <f t="shared" si="77"/>
        <v/>
      </c>
      <c r="DP281" s="73" t="str">
        <f t="shared" si="78"/>
        <v/>
      </c>
      <c r="DQ281" s="61" t="str">
        <f t="shared" si="71"/>
        <v/>
      </c>
      <c r="DR281" s="74" t="str">
        <f t="shared" si="72"/>
        <v/>
      </c>
      <c r="DS281" s="564" t="str">
        <f>IFERROR(LOOKUP(B281,Pooling_Pool1!$C$14:$C$337,Pooling_Pool1!$B$14:$B$337),"")</f>
        <v/>
      </c>
      <c r="DT281" s="596"/>
      <c r="DU281" s="93" t="str">
        <f t="shared" si="73"/>
        <v/>
      </c>
      <c r="DV281" s="93" t="str">
        <f t="shared" si="79"/>
        <v/>
      </c>
      <c r="DW281" s="120" t="str">
        <f t="shared" si="80"/>
        <v/>
      </c>
    </row>
    <row r="282" spans="1:127" x14ac:dyDescent="0.2">
      <c r="A282" s="563">
        <v>280</v>
      </c>
      <c r="B282" s="59" t="str">
        <f>IF(C282="","",'Critical Info &amp; Checklist'!$G$11&amp;"_"&amp;TEXT('New Data Sheet'!A282,"000")&amp;IF(ISBLANK('Sample Information'!D290),"","_"&amp;'Sample Information'!D290)&amp;IF(ISBLANK('Sample Information'!E290),"","_"&amp;'Sample Information'!E290)&amp;"_"&amp;C282)</f>
        <v/>
      </c>
      <c r="C282" s="91" t="str">
        <f>IF(ISBLANK('Sample Information'!C290),"",'Sample Information'!C290)</f>
        <v/>
      </c>
      <c r="D282" s="60" t="str">
        <f>IF(ISBLANK('Sample Information'!F290),"",'Sample Information'!F290)</f>
        <v/>
      </c>
      <c r="E282" s="70" t="str">
        <f>IF(ISBLANK('Sample Information'!E290),"",'Sample Information'!E290)</f>
        <v/>
      </c>
      <c r="F282" s="60" t="str">
        <f>IF(ISBLANK('Sample Information'!T290),"Not provided",'Sample Information'!T290)</f>
        <v>Not provided</v>
      </c>
      <c r="V282" s="231" t="str">
        <f t="shared" si="74"/>
        <v/>
      </c>
      <c r="W28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2" s="224"/>
      <c r="AN282" s="79"/>
      <c r="AO282" s="79"/>
      <c r="AP282" s="79"/>
      <c r="BF282" s="231" t="str">
        <f t="shared" si="66"/>
        <v/>
      </c>
      <c r="BJ282" s="232" t="str">
        <f t="shared" si="67"/>
        <v/>
      </c>
      <c r="BK282" s="232" t="str">
        <f t="shared" si="75"/>
        <v/>
      </c>
      <c r="BL282" s="232" t="str">
        <f t="shared" si="76"/>
        <v/>
      </c>
      <c r="BU282" s="236" t="str">
        <f t="shared" si="68"/>
        <v/>
      </c>
      <c r="BV282" s="236" t="str">
        <f t="shared" si="69"/>
        <v/>
      </c>
      <c r="BW282" s="236" t="str">
        <f t="shared" si="70"/>
        <v/>
      </c>
      <c r="BX282" s="535"/>
      <c r="BY282" s="536"/>
      <c r="CP282" s="224"/>
      <c r="CQ282" s="79"/>
      <c r="CR282" s="79"/>
      <c r="CS282" s="225"/>
      <c r="DI282" s="132" t="str">
        <f t="shared" si="77"/>
        <v/>
      </c>
      <c r="DP282" s="73" t="str">
        <f t="shared" si="78"/>
        <v/>
      </c>
      <c r="DQ282" s="61" t="str">
        <f t="shared" si="71"/>
        <v/>
      </c>
      <c r="DR282" s="74" t="str">
        <f t="shared" si="72"/>
        <v/>
      </c>
      <c r="DS282" s="564" t="str">
        <f>IFERROR(LOOKUP(B282,Pooling_Pool1!$C$14:$C$337,Pooling_Pool1!$B$14:$B$337),"")</f>
        <v/>
      </c>
      <c r="DT282" s="596"/>
      <c r="DU282" s="93" t="str">
        <f t="shared" si="73"/>
        <v/>
      </c>
      <c r="DV282" s="93" t="str">
        <f t="shared" si="79"/>
        <v/>
      </c>
      <c r="DW282" s="120" t="str">
        <f t="shared" si="80"/>
        <v/>
      </c>
    </row>
    <row r="283" spans="1:127" x14ac:dyDescent="0.2">
      <c r="A283" s="563">
        <v>281</v>
      </c>
      <c r="B283" s="59" t="str">
        <f>IF(C283="","",'Critical Info &amp; Checklist'!$G$11&amp;"_"&amp;TEXT('New Data Sheet'!A283,"000")&amp;IF(ISBLANK('Sample Information'!D291),"","_"&amp;'Sample Information'!D291)&amp;IF(ISBLANK('Sample Information'!E291),"","_"&amp;'Sample Information'!E291)&amp;"_"&amp;C283)</f>
        <v/>
      </c>
      <c r="C283" s="91" t="str">
        <f>IF(ISBLANK('Sample Information'!C291),"",'Sample Information'!C291)</f>
        <v/>
      </c>
      <c r="D283" s="60" t="str">
        <f>IF(ISBLANK('Sample Information'!F291),"",'Sample Information'!F291)</f>
        <v/>
      </c>
      <c r="E283" s="70" t="str">
        <f>IF(ISBLANK('Sample Information'!E291),"",'Sample Information'!E291)</f>
        <v/>
      </c>
      <c r="F283" s="60" t="str">
        <f>IF(ISBLANK('Sample Information'!T291),"Not provided",'Sample Information'!T291)</f>
        <v>Not provided</v>
      </c>
      <c r="V283" s="231" t="str">
        <f t="shared" si="74"/>
        <v/>
      </c>
      <c r="W28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3" s="224"/>
      <c r="AN283" s="79"/>
      <c r="AO283" s="79"/>
      <c r="AP283" s="79"/>
      <c r="BF283" s="231" t="str">
        <f t="shared" si="66"/>
        <v/>
      </c>
      <c r="BJ283" s="232" t="str">
        <f t="shared" si="67"/>
        <v/>
      </c>
      <c r="BK283" s="232" t="str">
        <f t="shared" si="75"/>
        <v/>
      </c>
      <c r="BL283" s="232" t="str">
        <f t="shared" si="76"/>
        <v/>
      </c>
      <c r="BU283" s="236" t="str">
        <f t="shared" si="68"/>
        <v/>
      </c>
      <c r="BV283" s="236" t="str">
        <f t="shared" si="69"/>
        <v/>
      </c>
      <c r="BW283" s="236" t="str">
        <f t="shared" si="70"/>
        <v/>
      </c>
      <c r="BX283" s="535"/>
      <c r="BY283" s="536"/>
      <c r="CP283" s="224"/>
      <c r="CQ283" s="79"/>
      <c r="CR283" s="79"/>
      <c r="CS283" s="225"/>
      <c r="DI283" s="132" t="str">
        <f t="shared" si="77"/>
        <v/>
      </c>
      <c r="DP283" s="73" t="str">
        <f t="shared" si="78"/>
        <v/>
      </c>
      <c r="DQ283" s="61" t="str">
        <f t="shared" si="71"/>
        <v/>
      </c>
      <c r="DR283" s="74" t="str">
        <f t="shared" si="72"/>
        <v/>
      </c>
      <c r="DS283" s="564" t="str">
        <f>IFERROR(LOOKUP(B283,Pooling_Pool1!$C$14:$C$337,Pooling_Pool1!$B$14:$B$337),"")</f>
        <v/>
      </c>
      <c r="DT283" s="596"/>
      <c r="DU283" s="93" t="str">
        <f t="shared" si="73"/>
        <v/>
      </c>
      <c r="DV283" s="93" t="str">
        <f t="shared" si="79"/>
        <v/>
      </c>
      <c r="DW283" s="120" t="str">
        <f t="shared" si="80"/>
        <v/>
      </c>
    </row>
    <row r="284" spans="1:127" x14ac:dyDescent="0.2">
      <c r="A284" s="563">
        <v>282</v>
      </c>
      <c r="B284" s="59" t="str">
        <f>IF(C284="","",'Critical Info &amp; Checklist'!$G$11&amp;"_"&amp;TEXT('New Data Sheet'!A284,"000")&amp;IF(ISBLANK('Sample Information'!D292),"","_"&amp;'Sample Information'!D292)&amp;IF(ISBLANK('Sample Information'!E292),"","_"&amp;'Sample Information'!E292)&amp;"_"&amp;C284)</f>
        <v/>
      </c>
      <c r="C284" s="91" t="str">
        <f>IF(ISBLANK('Sample Information'!C292),"",'Sample Information'!C292)</f>
        <v/>
      </c>
      <c r="D284" s="60" t="str">
        <f>IF(ISBLANK('Sample Information'!F292),"",'Sample Information'!F292)</f>
        <v/>
      </c>
      <c r="E284" s="70" t="str">
        <f>IF(ISBLANK('Sample Information'!E292),"",'Sample Information'!E292)</f>
        <v/>
      </c>
      <c r="F284" s="60" t="str">
        <f>IF(ISBLANK('Sample Information'!T292),"Not provided",'Sample Information'!T292)</f>
        <v>Not provided</v>
      </c>
      <c r="V284" s="231" t="str">
        <f t="shared" si="74"/>
        <v/>
      </c>
      <c r="W28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4" s="224"/>
      <c r="AN284" s="79"/>
      <c r="AO284" s="79"/>
      <c r="AP284" s="79"/>
      <c r="BF284" s="231" t="str">
        <f t="shared" si="66"/>
        <v/>
      </c>
      <c r="BJ284" s="232" t="str">
        <f t="shared" si="67"/>
        <v/>
      </c>
      <c r="BK284" s="232" t="str">
        <f t="shared" si="75"/>
        <v/>
      </c>
      <c r="BL284" s="232" t="str">
        <f t="shared" si="76"/>
        <v/>
      </c>
      <c r="BU284" s="236" t="str">
        <f t="shared" si="68"/>
        <v/>
      </c>
      <c r="BV284" s="236" t="str">
        <f t="shared" si="69"/>
        <v/>
      </c>
      <c r="BW284" s="236" t="str">
        <f t="shared" si="70"/>
        <v/>
      </c>
      <c r="BX284" s="535"/>
      <c r="BY284" s="536"/>
      <c r="CP284" s="224"/>
      <c r="CQ284" s="79"/>
      <c r="CR284" s="79"/>
      <c r="CS284" s="225"/>
      <c r="DI284" s="132" t="str">
        <f t="shared" si="77"/>
        <v/>
      </c>
      <c r="DP284" s="73" t="str">
        <f t="shared" si="78"/>
        <v/>
      </c>
      <c r="DQ284" s="61" t="str">
        <f t="shared" si="71"/>
        <v/>
      </c>
      <c r="DR284" s="74" t="str">
        <f t="shared" si="72"/>
        <v/>
      </c>
      <c r="DS284" s="564" t="str">
        <f>IFERROR(LOOKUP(B284,Pooling_Pool1!$C$14:$C$337,Pooling_Pool1!$B$14:$B$337),"")</f>
        <v/>
      </c>
      <c r="DT284" s="596"/>
      <c r="DU284" s="93" t="str">
        <f t="shared" si="73"/>
        <v/>
      </c>
      <c r="DV284" s="93" t="str">
        <f t="shared" si="79"/>
        <v/>
      </c>
      <c r="DW284" s="120" t="str">
        <f t="shared" si="80"/>
        <v/>
      </c>
    </row>
    <row r="285" spans="1:127" x14ac:dyDescent="0.2">
      <c r="A285" s="563">
        <v>283</v>
      </c>
      <c r="B285" s="59" t="str">
        <f>IF(C285="","",'Critical Info &amp; Checklist'!$G$11&amp;"_"&amp;TEXT('New Data Sheet'!A285,"000")&amp;IF(ISBLANK('Sample Information'!D293),"","_"&amp;'Sample Information'!D293)&amp;IF(ISBLANK('Sample Information'!E293),"","_"&amp;'Sample Information'!E293)&amp;"_"&amp;C285)</f>
        <v/>
      </c>
      <c r="C285" s="91" t="str">
        <f>IF(ISBLANK('Sample Information'!C293),"",'Sample Information'!C293)</f>
        <v/>
      </c>
      <c r="D285" s="60" t="str">
        <f>IF(ISBLANK('Sample Information'!F293),"",'Sample Information'!F293)</f>
        <v/>
      </c>
      <c r="E285" s="70" t="str">
        <f>IF(ISBLANK('Sample Information'!E293),"",'Sample Information'!E293)</f>
        <v/>
      </c>
      <c r="F285" s="60" t="str">
        <f>IF(ISBLANK('Sample Information'!T293),"Not provided",'Sample Information'!T293)</f>
        <v>Not provided</v>
      </c>
      <c r="V285" s="231" t="str">
        <f t="shared" si="74"/>
        <v/>
      </c>
      <c r="W28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5" s="224"/>
      <c r="AN285" s="79"/>
      <c r="AO285" s="79"/>
      <c r="AP285" s="79"/>
      <c r="BF285" s="231" t="str">
        <f t="shared" si="66"/>
        <v/>
      </c>
      <c r="BJ285" s="232" t="str">
        <f t="shared" si="67"/>
        <v/>
      </c>
      <c r="BK285" s="232" t="str">
        <f t="shared" si="75"/>
        <v/>
      </c>
      <c r="BL285" s="232" t="str">
        <f t="shared" si="76"/>
        <v/>
      </c>
      <c r="BU285" s="236" t="str">
        <f t="shared" si="68"/>
        <v/>
      </c>
      <c r="BV285" s="236" t="str">
        <f t="shared" si="69"/>
        <v/>
      </c>
      <c r="BW285" s="236" t="str">
        <f t="shared" si="70"/>
        <v/>
      </c>
      <c r="BX285" s="535"/>
      <c r="BY285" s="536"/>
      <c r="CP285" s="224"/>
      <c r="CQ285" s="79"/>
      <c r="CR285" s="79"/>
      <c r="CS285" s="225"/>
      <c r="DI285" s="132" t="str">
        <f t="shared" si="77"/>
        <v/>
      </c>
      <c r="DP285" s="73" t="str">
        <f t="shared" si="78"/>
        <v/>
      </c>
      <c r="DQ285" s="61" t="str">
        <f t="shared" si="71"/>
        <v/>
      </c>
      <c r="DR285" s="74" t="str">
        <f t="shared" si="72"/>
        <v/>
      </c>
      <c r="DS285" s="564" t="str">
        <f>IFERROR(LOOKUP(B285,Pooling_Pool1!$C$14:$C$337,Pooling_Pool1!$B$14:$B$337),"")</f>
        <v/>
      </c>
      <c r="DT285" s="596"/>
      <c r="DU285" s="93" t="str">
        <f t="shared" si="73"/>
        <v/>
      </c>
      <c r="DV285" s="93" t="str">
        <f t="shared" si="79"/>
        <v/>
      </c>
      <c r="DW285" s="120" t="str">
        <f t="shared" si="80"/>
        <v/>
      </c>
    </row>
    <row r="286" spans="1:127" x14ac:dyDescent="0.2">
      <c r="A286" s="563">
        <v>284</v>
      </c>
      <c r="B286" s="59" t="str">
        <f>IF(C286="","",'Critical Info &amp; Checklist'!$G$11&amp;"_"&amp;TEXT('New Data Sheet'!A286,"000")&amp;IF(ISBLANK('Sample Information'!D294),"","_"&amp;'Sample Information'!D294)&amp;IF(ISBLANK('Sample Information'!E294),"","_"&amp;'Sample Information'!E294)&amp;"_"&amp;C286)</f>
        <v/>
      </c>
      <c r="C286" s="91" t="str">
        <f>IF(ISBLANK('Sample Information'!C294),"",'Sample Information'!C294)</f>
        <v/>
      </c>
      <c r="D286" s="60" t="str">
        <f>IF(ISBLANK('Sample Information'!F294),"",'Sample Information'!F294)</f>
        <v/>
      </c>
      <c r="E286" s="70" t="str">
        <f>IF(ISBLANK('Sample Information'!E294),"",'Sample Information'!E294)</f>
        <v/>
      </c>
      <c r="F286" s="60" t="str">
        <f>IF(ISBLANK('Sample Information'!T294),"Not provided",'Sample Information'!T294)</f>
        <v>Not provided</v>
      </c>
      <c r="V286" s="231" t="str">
        <f t="shared" si="74"/>
        <v/>
      </c>
      <c r="W28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6" s="224"/>
      <c r="AN286" s="79"/>
      <c r="AO286" s="79"/>
      <c r="AP286" s="79"/>
      <c r="BF286" s="231" t="str">
        <f t="shared" si="66"/>
        <v/>
      </c>
      <c r="BJ286" s="232" t="str">
        <f t="shared" si="67"/>
        <v/>
      </c>
      <c r="BK286" s="232" t="str">
        <f t="shared" si="75"/>
        <v/>
      </c>
      <c r="BL286" s="232" t="str">
        <f t="shared" si="76"/>
        <v/>
      </c>
      <c r="BU286" s="236" t="str">
        <f t="shared" si="68"/>
        <v/>
      </c>
      <c r="BV286" s="236" t="str">
        <f t="shared" si="69"/>
        <v/>
      </c>
      <c r="BW286" s="236" t="str">
        <f t="shared" si="70"/>
        <v/>
      </c>
      <c r="BX286" s="535"/>
      <c r="BY286" s="536"/>
      <c r="CP286" s="224"/>
      <c r="CQ286" s="79"/>
      <c r="CR286" s="79"/>
      <c r="CS286" s="225"/>
      <c r="DI286" s="132" t="str">
        <f t="shared" si="77"/>
        <v/>
      </c>
      <c r="DP286" s="73" t="str">
        <f t="shared" si="78"/>
        <v/>
      </c>
      <c r="DQ286" s="61" t="str">
        <f t="shared" si="71"/>
        <v/>
      </c>
      <c r="DR286" s="74" t="str">
        <f t="shared" si="72"/>
        <v/>
      </c>
      <c r="DS286" s="564" t="str">
        <f>IFERROR(LOOKUP(B286,Pooling_Pool1!$C$14:$C$337,Pooling_Pool1!$B$14:$B$337),"")</f>
        <v/>
      </c>
      <c r="DT286" s="596"/>
      <c r="DU286" s="93" t="str">
        <f t="shared" si="73"/>
        <v/>
      </c>
      <c r="DV286" s="93" t="str">
        <f t="shared" si="79"/>
        <v/>
      </c>
      <c r="DW286" s="120" t="str">
        <f t="shared" si="80"/>
        <v/>
      </c>
    </row>
    <row r="287" spans="1:127" x14ac:dyDescent="0.2">
      <c r="A287" s="563">
        <v>285</v>
      </c>
      <c r="B287" s="59" t="str">
        <f>IF(C287="","",'Critical Info &amp; Checklist'!$G$11&amp;"_"&amp;TEXT('New Data Sheet'!A287,"000")&amp;IF(ISBLANK('Sample Information'!D295),"","_"&amp;'Sample Information'!D295)&amp;IF(ISBLANK('Sample Information'!E295),"","_"&amp;'Sample Information'!E295)&amp;"_"&amp;C287)</f>
        <v/>
      </c>
      <c r="C287" s="91" t="str">
        <f>IF(ISBLANK('Sample Information'!C295),"",'Sample Information'!C295)</f>
        <v/>
      </c>
      <c r="D287" s="60" t="str">
        <f>IF(ISBLANK('Sample Information'!F295),"",'Sample Information'!F295)</f>
        <v/>
      </c>
      <c r="E287" s="70" t="str">
        <f>IF(ISBLANK('Sample Information'!E295),"",'Sample Information'!E295)</f>
        <v/>
      </c>
      <c r="F287" s="60" t="str">
        <f>IF(ISBLANK('Sample Information'!T295),"Not provided",'Sample Information'!T295)</f>
        <v>Not provided</v>
      </c>
      <c r="V287" s="231" t="str">
        <f t="shared" si="74"/>
        <v/>
      </c>
      <c r="W28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7" s="224"/>
      <c r="AN287" s="79"/>
      <c r="AO287" s="79"/>
      <c r="AP287" s="79"/>
      <c r="BF287" s="231" t="str">
        <f t="shared" si="66"/>
        <v/>
      </c>
      <c r="BJ287" s="232" t="str">
        <f t="shared" si="67"/>
        <v/>
      </c>
      <c r="BK287" s="232" t="str">
        <f t="shared" si="75"/>
        <v/>
      </c>
      <c r="BL287" s="232" t="str">
        <f t="shared" si="76"/>
        <v/>
      </c>
      <c r="BU287" s="236" t="str">
        <f t="shared" si="68"/>
        <v/>
      </c>
      <c r="BV287" s="236" t="str">
        <f t="shared" si="69"/>
        <v/>
      </c>
      <c r="BW287" s="236" t="str">
        <f t="shared" si="70"/>
        <v/>
      </c>
      <c r="BX287" s="535"/>
      <c r="BY287" s="536"/>
      <c r="CP287" s="224"/>
      <c r="CQ287" s="79"/>
      <c r="CR287" s="79"/>
      <c r="CS287" s="225"/>
      <c r="DI287" s="132" t="str">
        <f t="shared" si="77"/>
        <v/>
      </c>
      <c r="DP287" s="73" t="str">
        <f t="shared" si="78"/>
        <v/>
      </c>
      <c r="DQ287" s="61" t="str">
        <f t="shared" si="71"/>
        <v/>
      </c>
      <c r="DR287" s="74" t="str">
        <f t="shared" si="72"/>
        <v/>
      </c>
      <c r="DS287" s="564" t="str">
        <f>IFERROR(LOOKUP(B287,Pooling_Pool1!$C$14:$C$337,Pooling_Pool1!$B$14:$B$337),"")</f>
        <v/>
      </c>
      <c r="DT287" s="596"/>
      <c r="DU287" s="93" t="str">
        <f t="shared" si="73"/>
        <v/>
      </c>
      <c r="DV287" s="93" t="str">
        <f t="shared" si="79"/>
        <v/>
      </c>
      <c r="DW287" s="120" t="str">
        <f t="shared" si="80"/>
        <v/>
      </c>
    </row>
    <row r="288" spans="1:127" x14ac:dyDescent="0.2">
      <c r="A288" s="563">
        <v>286</v>
      </c>
      <c r="B288" s="59" t="str">
        <f>IF(C288="","",'Critical Info &amp; Checklist'!$G$11&amp;"_"&amp;TEXT('New Data Sheet'!A288,"000")&amp;IF(ISBLANK('Sample Information'!D296),"","_"&amp;'Sample Information'!D296)&amp;IF(ISBLANK('Sample Information'!E296),"","_"&amp;'Sample Information'!E296)&amp;"_"&amp;C288)</f>
        <v/>
      </c>
      <c r="C288" s="91" t="str">
        <f>IF(ISBLANK('Sample Information'!C296),"",'Sample Information'!C296)</f>
        <v/>
      </c>
      <c r="D288" s="60" t="str">
        <f>IF(ISBLANK('Sample Information'!F296),"",'Sample Information'!F296)</f>
        <v/>
      </c>
      <c r="E288" s="70" t="str">
        <f>IF(ISBLANK('Sample Information'!E296),"",'Sample Information'!E296)</f>
        <v/>
      </c>
      <c r="F288" s="60" t="str">
        <f>IF(ISBLANK('Sample Information'!T296),"Not provided",'Sample Information'!T296)</f>
        <v>Not provided</v>
      </c>
      <c r="V288" s="231" t="str">
        <f t="shared" si="74"/>
        <v/>
      </c>
      <c r="W28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8" s="224"/>
      <c r="AN288" s="79"/>
      <c r="AO288" s="79"/>
      <c r="AP288" s="79"/>
      <c r="BF288" s="231" t="str">
        <f t="shared" si="66"/>
        <v/>
      </c>
      <c r="BJ288" s="232" t="str">
        <f t="shared" si="67"/>
        <v/>
      </c>
      <c r="BK288" s="232" t="str">
        <f t="shared" si="75"/>
        <v/>
      </c>
      <c r="BL288" s="232" t="str">
        <f t="shared" si="76"/>
        <v/>
      </c>
      <c r="BU288" s="236" t="str">
        <f t="shared" si="68"/>
        <v/>
      </c>
      <c r="BV288" s="236" t="str">
        <f t="shared" si="69"/>
        <v/>
      </c>
      <c r="BW288" s="236" t="str">
        <f t="shared" si="70"/>
        <v/>
      </c>
      <c r="BX288" s="535"/>
      <c r="BY288" s="536"/>
      <c r="CP288" s="224"/>
      <c r="CQ288" s="79"/>
      <c r="CR288" s="79"/>
      <c r="CS288" s="225"/>
      <c r="DI288" s="132" t="str">
        <f t="shared" si="77"/>
        <v/>
      </c>
      <c r="DP288" s="73" t="str">
        <f t="shared" si="78"/>
        <v/>
      </c>
      <c r="DQ288" s="61" t="str">
        <f t="shared" si="71"/>
        <v/>
      </c>
      <c r="DR288" s="74" t="str">
        <f t="shared" si="72"/>
        <v/>
      </c>
      <c r="DS288" s="564" t="str">
        <f>IFERROR(LOOKUP(B288,Pooling_Pool1!$C$14:$C$337,Pooling_Pool1!$B$14:$B$337),"")</f>
        <v/>
      </c>
      <c r="DT288" s="596"/>
      <c r="DU288" s="93" t="str">
        <f t="shared" si="73"/>
        <v/>
      </c>
      <c r="DV288" s="93" t="str">
        <f t="shared" si="79"/>
        <v/>
      </c>
      <c r="DW288" s="120" t="str">
        <f t="shared" si="80"/>
        <v/>
      </c>
    </row>
    <row r="289" spans="1:127" x14ac:dyDescent="0.2">
      <c r="A289" s="563">
        <v>287</v>
      </c>
      <c r="B289" s="59" t="str">
        <f>IF(C289="","",'Critical Info &amp; Checklist'!$G$11&amp;"_"&amp;TEXT('New Data Sheet'!A289,"000")&amp;IF(ISBLANK('Sample Information'!D297),"","_"&amp;'Sample Information'!D297)&amp;IF(ISBLANK('Sample Information'!E297),"","_"&amp;'Sample Information'!E297)&amp;"_"&amp;C289)</f>
        <v/>
      </c>
      <c r="C289" s="91" t="str">
        <f>IF(ISBLANK('Sample Information'!C297),"",'Sample Information'!C297)</f>
        <v/>
      </c>
      <c r="D289" s="60" t="str">
        <f>IF(ISBLANK('Sample Information'!F297),"",'Sample Information'!F297)</f>
        <v/>
      </c>
      <c r="E289" s="70" t="str">
        <f>IF(ISBLANK('Sample Information'!E297),"",'Sample Information'!E297)</f>
        <v/>
      </c>
      <c r="F289" s="60" t="str">
        <f>IF(ISBLANK('Sample Information'!T297),"Not provided",'Sample Information'!T297)</f>
        <v>Not provided</v>
      </c>
      <c r="V289" s="231" t="str">
        <f t="shared" si="74"/>
        <v/>
      </c>
      <c r="W28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89" s="224"/>
      <c r="AN289" s="79"/>
      <c r="AO289" s="79"/>
      <c r="AP289" s="79"/>
      <c r="BF289" s="231" t="str">
        <f t="shared" si="66"/>
        <v/>
      </c>
      <c r="BJ289" s="232" t="str">
        <f t="shared" si="67"/>
        <v/>
      </c>
      <c r="BK289" s="232" t="str">
        <f t="shared" si="75"/>
        <v/>
      </c>
      <c r="BL289" s="232" t="str">
        <f t="shared" si="76"/>
        <v/>
      </c>
      <c r="BU289" s="236" t="str">
        <f t="shared" si="68"/>
        <v/>
      </c>
      <c r="BV289" s="236" t="str">
        <f t="shared" si="69"/>
        <v/>
      </c>
      <c r="BW289" s="236" t="str">
        <f t="shared" si="70"/>
        <v/>
      </c>
      <c r="BX289" s="535"/>
      <c r="BY289" s="536"/>
      <c r="CP289" s="224"/>
      <c r="CQ289" s="79"/>
      <c r="CR289" s="79"/>
      <c r="CS289" s="225"/>
      <c r="DI289" s="132" t="str">
        <f t="shared" si="77"/>
        <v/>
      </c>
      <c r="DP289" s="73" t="str">
        <f t="shared" si="78"/>
        <v/>
      </c>
      <c r="DQ289" s="61" t="str">
        <f t="shared" si="71"/>
        <v/>
      </c>
      <c r="DR289" s="74" t="str">
        <f t="shared" si="72"/>
        <v/>
      </c>
      <c r="DS289" s="564" t="str">
        <f>IFERROR(LOOKUP(B289,Pooling_Pool1!$C$14:$C$337,Pooling_Pool1!$B$14:$B$337),"")</f>
        <v/>
      </c>
      <c r="DT289" s="596"/>
      <c r="DU289" s="93" t="str">
        <f t="shared" si="73"/>
        <v/>
      </c>
      <c r="DV289" s="93" t="str">
        <f t="shared" si="79"/>
        <v/>
      </c>
      <c r="DW289" s="120" t="str">
        <f t="shared" si="80"/>
        <v/>
      </c>
    </row>
    <row r="290" spans="1:127" x14ac:dyDescent="0.2">
      <c r="A290" s="563">
        <v>288</v>
      </c>
      <c r="B290" s="59" t="str">
        <f>IF(C290="","",'Critical Info &amp; Checklist'!$G$11&amp;"_"&amp;TEXT('New Data Sheet'!A290,"000")&amp;IF(ISBLANK('Sample Information'!D298),"","_"&amp;'Sample Information'!D298)&amp;IF(ISBLANK('Sample Information'!E298),"","_"&amp;'Sample Information'!E298)&amp;"_"&amp;C290)</f>
        <v/>
      </c>
      <c r="C290" s="91" t="str">
        <f>IF(ISBLANK('Sample Information'!C298),"",'Sample Information'!C298)</f>
        <v/>
      </c>
      <c r="D290" s="60" t="str">
        <f>IF(ISBLANK('Sample Information'!F298),"",'Sample Information'!F298)</f>
        <v/>
      </c>
      <c r="E290" s="70" t="str">
        <f>IF(ISBLANK('Sample Information'!E298),"",'Sample Information'!E298)</f>
        <v/>
      </c>
      <c r="F290" s="60" t="str">
        <f>IF(ISBLANK('Sample Information'!T298),"Not provided",'Sample Information'!T298)</f>
        <v>Not provided</v>
      </c>
      <c r="V290" s="231" t="str">
        <f t="shared" si="74"/>
        <v/>
      </c>
      <c r="W29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0" s="224"/>
      <c r="AN290" s="79"/>
      <c r="AO290" s="79"/>
      <c r="AP290" s="79"/>
      <c r="BF290" s="231" t="str">
        <f t="shared" si="66"/>
        <v/>
      </c>
      <c r="BJ290" s="232" t="str">
        <f t="shared" si="67"/>
        <v/>
      </c>
      <c r="BK290" s="232" t="str">
        <f t="shared" si="75"/>
        <v/>
      </c>
      <c r="BL290" s="232" t="str">
        <f t="shared" si="76"/>
        <v/>
      </c>
      <c r="BU290" s="236" t="str">
        <f t="shared" si="68"/>
        <v/>
      </c>
      <c r="BV290" s="236" t="str">
        <f t="shared" si="69"/>
        <v/>
      </c>
      <c r="BW290" s="236" t="str">
        <f t="shared" si="70"/>
        <v/>
      </c>
      <c r="BX290" s="535"/>
      <c r="BY290" s="536"/>
      <c r="CP290" s="224"/>
      <c r="CQ290" s="79"/>
      <c r="CR290" s="79"/>
      <c r="CS290" s="225"/>
      <c r="DI290" s="132" t="str">
        <f t="shared" si="77"/>
        <v/>
      </c>
      <c r="DP290" s="73" t="str">
        <f t="shared" si="78"/>
        <v/>
      </c>
      <c r="DQ290" s="61" t="str">
        <f t="shared" si="71"/>
        <v/>
      </c>
      <c r="DR290" s="74" t="str">
        <f t="shared" si="72"/>
        <v/>
      </c>
      <c r="DS290" s="564" t="str">
        <f>IFERROR(LOOKUP(B290,Pooling_Pool1!$C$14:$C$337,Pooling_Pool1!$B$14:$B$337),"")</f>
        <v/>
      </c>
      <c r="DT290" s="596"/>
      <c r="DU290" s="93" t="str">
        <f t="shared" si="73"/>
        <v/>
      </c>
      <c r="DV290" s="93" t="str">
        <f t="shared" si="79"/>
        <v/>
      </c>
      <c r="DW290" s="120" t="str">
        <f t="shared" si="80"/>
        <v/>
      </c>
    </row>
    <row r="291" spans="1:127" x14ac:dyDescent="0.2">
      <c r="A291" s="563">
        <v>289</v>
      </c>
      <c r="B291" s="59" t="str">
        <f>IF(C291="","",'Critical Info &amp; Checklist'!$G$11&amp;"_"&amp;TEXT('New Data Sheet'!A291,"000")&amp;IF(ISBLANK('Sample Information'!D299),"","_"&amp;'Sample Information'!D299)&amp;IF(ISBLANK('Sample Information'!E299),"","_"&amp;'Sample Information'!E299)&amp;"_"&amp;C291)</f>
        <v/>
      </c>
      <c r="C291" s="91" t="str">
        <f>IF(ISBLANK('Sample Information'!C299),"",'Sample Information'!C299)</f>
        <v/>
      </c>
      <c r="D291" s="60" t="str">
        <f>IF(ISBLANK('Sample Information'!F299),"",'Sample Information'!F299)</f>
        <v/>
      </c>
      <c r="E291" s="70" t="str">
        <f>IF(ISBLANK('Sample Information'!E299),"",'Sample Information'!E299)</f>
        <v/>
      </c>
      <c r="F291" s="60" t="str">
        <f>IF(ISBLANK('Sample Information'!T299),"Not provided",'Sample Information'!T299)</f>
        <v>Not provided</v>
      </c>
      <c r="V291" s="231" t="str">
        <f t="shared" si="74"/>
        <v/>
      </c>
      <c r="W29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1" s="224"/>
      <c r="AN291" s="79"/>
      <c r="AO291" s="79"/>
      <c r="AP291" s="79"/>
      <c r="BF291" s="231" t="str">
        <f t="shared" si="66"/>
        <v/>
      </c>
      <c r="BJ291" s="232" t="str">
        <f t="shared" si="67"/>
        <v/>
      </c>
      <c r="BK291" s="232" t="str">
        <f t="shared" si="75"/>
        <v/>
      </c>
      <c r="BL291" s="232" t="str">
        <f t="shared" si="76"/>
        <v/>
      </c>
      <c r="BU291" s="236" t="str">
        <f t="shared" si="68"/>
        <v/>
      </c>
      <c r="BV291" s="236" t="str">
        <f t="shared" si="69"/>
        <v/>
      </c>
      <c r="BW291" s="236" t="str">
        <f t="shared" si="70"/>
        <v/>
      </c>
      <c r="BX291" s="535"/>
      <c r="BY291" s="536"/>
      <c r="CP291" s="224"/>
      <c r="CQ291" s="79"/>
      <c r="CR291" s="79"/>
      <c r="CS291" s="225"/>
      <c r="DI291" s="132" t="str">
        <f t="shared" si="77"/>
        <v/>
      </c>
      <c r="DP291" s="73" t="str">
        <f t="shared" si="78"/>
        <v/>
      </c>
      <c r="DQ291" s="61" t="str">
        <f t="shared" si="71"/>
        <v/>
      </c>
      <c r="DR291" s="74" t="str">
        <f t="shared" si="72"/>
        <v/>
      </c>
      <c r="DS291" s="564" t="str">
        <f>IFERROR(LOOKUP(B291,Pooling_Pool1!$C$14:$C$337,Pooling_Pool1!$B$14:$B$337),"")</f>
        <v/>
      </c>
      <c r="DT291" s="596"/>
      <c r="DU291" s="93" t="str">
        <f t="shared" si="73"/>
        <v/>
      </c>
      <c r="DV291" s="93" t="str">
        <f t="shared" si="79"/>
        <v/>
      </c>
      <c r="DW291" s="120" t="str">
        <f t="shared" si="80"/>
        <v/>
      </c>
    </row>
    <row r="292" spans="1:127" x14ac:dyDescent="0.2">
      <c r="A292" s="563">
        <v>290</v>
      </c>
      <c r="B292" s="59" t="str">
        <f>IF(C292="","",'Critical Info &amp; Checklist'!$G$11&amp;"_"&amp;TEXT('New Data Sheet'!A292,"000")&amp;IF(ISBLANK('Sample Information'!D300),"","_"&amp;'Sample Information'!D300)&amp;IF(ISBLANK('Sample Information'!E300),"","_"&amp;'Sample Information'!E300)&amp;"_"&amp;C292)</f>
        <v/>
      </c>
      <c r="C292" s="91" t="str">
        <f>IF(ISBLANK('Sample Information'!C300),"",'Sample Information'!C300)</f>
        <v/>
      </c>
      <c r="D292" s="60" t="str">
        <f>IF(ISBLANK('Sample Information'!F300),"",'Sample Information'!F300)</f>
        <v/>
      </c>
      <c r="E292" s="70" t="str">
        <f>IF(ISBLANK('Sample Information'!E300),"",'Sample Information'!E300)</f>
        <v/>
      </c>
      <c r="F292" s="60" t="str">
        <f>IF(ISBLANK('Sample Information'!T300),"Not provided",'Sample Information'!T300)</f>
        <v>Not provided</v>
      </c>
      <c r="V292" s="231" t="str">
        <f t="shared" si="74"/>
        <v/>
      </c>
      <c r="W29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2" s="224"/>
      <c r="AN292" s="79"/>
      <c r="AO292" s="79"/>
      <c r="AP292" s="79"/>
      <c r="BF292" s="231" t="str">
        <f t="shared" si="66"/>
        <v/>
      </c>
      <c r="BJ292" s="232" t="str">
        <f t="shared" si="67"/>
        <v/>
      </c>
      <c r="BK292" s="232" t="str">
        <f t="shared" si="75"/>
        <v/>
      </c>
      <c r="BL292" s="232" t="str">
        <f t="shared" si="76"/>
        <v/>
      </c>
      <c r="BU292" s="236" t="str">
        <f t="shared" si="68"/>
        <v/>
      </c>
      <c r="BV292" s="236" t="str">
        <f t="shared" si="69"/>
        <v/>
      </c>
      <c r="BW292" s="236" t="str">
        <f t="shared" si="70"/>
        <v/>
      </c>
      <c r="BX292" s="535"/>
      <c r="BY292" s="536"/>
      <c r="CP292" s="224"/>
      <c r="CQ292" s="79"/>
      <c r="CR292" s="79"/>
      <c r="CS292" s="225"/>
      <c r="DI292" s="132" t="str">
        <f t="shared" si="77"/>
        <v/>
      </c>
      <c r="DP292" s="73" t="str">
        <f t="shared" si="78"/>
        <v/>
      </c>
      <c r="DQ292" s="61" t="str">
        <f t="shared" si="71"/>
        <v/>
      </c>
      <c r="DR292" s="74" t="str">
        <f t="shared" si="72"/>
        <v/>
      </c>
      <c r="DS292" s="564" t="str">
        <f>IFERROR(LOOKUP(B292,Pooling_Pool1!$C$14:$C$337,Pooling_Pool1!$B$14:$B$337),"")</f>
        <v/>
      </c>
      <c r="DT292" s="596"/>
      <c r="DU292" s="93" t="str">
        <f t="shared" si="73"/>
        <v/>
      </c>
      <c r="DV292" s="93" t="str">
        <f t="shared" si="79"/>
        <v/>
      </c>
      <c r="DW292" s="120" t="str">
        <f t="shared" si="80"/>
        <v/>
      </c>
    </row>
    <row r="293" spans="1:127" x14ac:dyDescent="0.2">
      <c r="A293" s="563">
        <v>291</v>
      </c>
      <c r="B293" s="59" t="str">
        <f>IF(C293="","",'Critical Info &amp; Checklist'!$G$11&amp;"_"&amp;TEXT('New Data Sheet'!A293,"000")&amp;IF(ISBLANK('Sample Information'!D301),"","_"&amp;'Sample Information'!D301)&amp;IF(ISBLANK('Sample Information'!E301),"","_"&amp;'Sample Information'!E301)&amp;"_"&amp;C293)</f>
        <v/>
      </c>
      <c r="C293" s="91" t="str">
        <f>IF(ISBLANK('Sample Information'!C301),"",'Sample Information'!C301)</f>
        <v/>
      </c>
      <c r="D293" s="60" t="str">
        <f>IF(ISBLANK('Sample Information'!F301),"",'Sample Information'!F301)</f>
        <v/>
      </c>
      <c r="E293" s="70" t="str">
        <f>IF(ISBLANK('Sample Information'!E301),"",'Sample Information'!E301)</f>
        <v/>
      </c>
      <c r="F293" s="60" t="str">
        <f>IF(ISBLANK('Sample Information'!T301),"Not provided",'Sample Information'!T301)</f>
        <v>Not provided</v>
      </c>
      <c r="V293" s="231" t="str">
        <f t="shared" si="74"/>
        <v/>
      </c>
      <c r="W29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3" s="224"/>
      <c r="AN293" s="79"/>
      <c r="AO293" s="79"/>
      <c r="AP293" s="79"/>
      <c r="BF293" s="231" t="str">
        <f t="shared" si="66"/>
        <v/>
      </c>
      <c r="BJ293" s="232" t="str">
        <f t="shared" si="67"/>
        <v/>
      </c>
      <c r="BK293" s="232" t="str">
        <f t="shared" si="75"/>
        <v/>
      </c>
      <c r="BL293" s="232" t="str">
        <f t="shared" si="76"/>
        <v/>
      </c>
      <c r="BU293" s="236" t="str">
        <f t="shared" si="68"/>
        <v/>
      </c>
      <c r="BV293" s="236" t="str">
        <f t="shared" si="69"/>
        <v/>
      </c>
      <c r="BW293" s="236" t="str">
        <f t="shared" si="70"/>
        <v/>
      </c>
      <c r="BX293" s="535"/>
      <c r="BY293" s="536"/>
      <c r="CP293" s="224"/>
      <c r="CQ293" s="79"/>
      <c r="CR293" s="79"/>
      <c r="CS293" s="225"/>
      <c r="DI293" s="132" t="str">
        <f t="shared" si="77"/>
        <v/>
      </c>
      <c r="DP293" s="73" t="str">
        <f t="shared" si="78"/>
        <v/>
      </c>
      <c r="DQ293" s="61" t="str">
        <f t="shared" si="71"/>
        <v/>
      </c>
      <c r="DR293" s="74" t="str">
        <f t="shared" si="72"/>
        <v/>
      </c>
      <c r="DS293" s="564" t="str">
        <f>IFERROR(LOOKUP(B293,Pooling_Pool1!$C$14:$C$337,Pooling_Pool1!$B$14:$B$337),"")</f>
        <v/>
      </c>
      <c r="DT293" s="596"/>
      <c r="DU293" s="93" t="str">
        <f t="shared" si="73"/>
        <v/>
      </c>
      <c r="DV293" s="93" t="str">
        <f t="shared" si="79"/>
        <v/>
      </c>
      <c r="DW293" s="120" t="str">
        <f t="shared" si="80"/>
        <v/>
      </c>
    </row>
    <row r="294" spans="1:127" x14ac:dyDescent="0.2">
      <c r="A294" s="563">
        <v>292</v>
      </c>
      <c r="B294" s="59" t="str">
        <f>IF(C294="","",'Critical Info &amp; Checklist'!$G$11&amp;"_"&amp;TEXT('New Data Sheet'!A294,"000")&amp;IF(ISBLANK('Sample Information'!D302),"","_"&amp;'Sample Information'!D302)&amp;IF(ISBLANK('Sample Information'!E302),"","_"&amp;'Sample Information'!E302)&amp;"_"&amp;C294)</f>
        <v/>
      </c>
      <c r="C294" s="91" t="str">
        <f>IF(ISBLANK('Sample Information'!C302),"",'Sample Information'!C302)</f>
        <v/>
      </c>
      <c r="D294" s="60" t="str">
        <f>IF(ISBLANK('Sample Information'!F302),"",'Sample Information'!F302)</f>
        <v/>
      </c>
      <c r="E294" s="70" t="str">
        <f>IF(ISBLANK('Sample Information'!E302),"",'Sample Information'!E302)</f>
        <v/>
      </c>
      <c r="F294" s="60" t="str">
        <f>IF(ISBLANK('Sample Information'!T302),"Not provided",'Sample Information'!T302)</f>
        <v>Not provided</v>
      </c>
      <c r="V294" s="231" t="str">
        <f t="shared" si="74"/>
        <v/>
      </c>
      <c r="W29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4" s="224"/>
      <c r="AN294" s="79"/>
      <c r="AO294" s="79"/>
      <c r="AP294" s="79"/>
      <c r="BF294" s="231" t="str">
        <f t="shared" si="66"/>
        <v/>
      </c>
      <c r="BJ294" s="232" t="str">
        <f t="shared" si="67"/>
        <v/>
      </c>
      <c r="BK294" s="232" t="str">
        <f t="shared" si="75"/>
        <v/>
      </c>
      <c r="BL294" s="232" t="str">
        <f t="shared" si="76"/>
        <v/>
      </c>
      <c r="BU294" s="236" t="str">
        <f t="shared" si="68"/>
        <v/>
      </c>
      <c r="BV294" s="236" t="str">
        <f t="shared" si="69"/>
        <v/>
      </c>
      <c r="BW294" s="236" t="str">
        <f t="shared" si="70"/>
        <v/>
      </c>
      <c r="BX294" s="535"/>
      <c r="BY294" s="536"/>
      <c r="CP294" s="224"/>
      <c r="CQ294" s="79"/>
      <c r="CR294" s="79"/>
      <c r="CS294" s="225"/>
      <c r="DI294" s="132" t="str">
        <f t="shared" si="77"/>
        <v/>
      </c>
      <c r="DP294" s="73" t="str">
        <f t="shared" si="78"/>
        <v/>
      </c>
      <c r="DQ294" s="61" t="str">
        <f t="shared" si="71"/>
        <v/>
      </c>
      <c r="DR294" s="74" t="str">
        <f t="shared" si="72"/>
        <v/>
      </c>
      <c r="DS294" s="564" t="str">
        <f>IFERROR(LOOKUP(B294,Pooling_Pool1!$C$14:$C$337,Pooling_Pool1!$B$14:$B$337),"")</f>
        <v/>
      </c>
      <c r="DT294" s="596"/>
      <c r="DU294" s="93" t="str">
        <f t="shared" si="73"/>
        <v/>
      </c>
      <c r="DV294" s="93" t="str">
        <f t="shared" si="79"/>
        <v/>
      </c>
      <c r="DW294" s="120" t="str">
        <f t="shared" si="80"/>
        <v/>
      </c>
    </row>
    <row r="295" spans="1:127" x14ac:dyDescent="0.2">
      <c r="A295" s="563">
        <v>293</v>
      </c>
      <c r="B295" s="59" t="str">
        <f>IF(C295="","",'Critical Info &amp; Checklist'!$G$11&amp;"_"&amp;TEXT('New Data Sheet'!A295,"000")&amp;IF(ISBLANK('Sample Information'!D303),"","_"&amp;'Sample Information'!D303)&amp;IF(ISBLANK('Sample Information'!E303),"","_"&amp;'Sample Information'!E303)&amp;"_"&amp;C295)</f>
        <v/>
      </c>
      <c r="C295" s="91" t="str">
        <f>IF(ISBLANK('Sample Information'!C303),"",'Sample Information'!C303)</f>
        <v/>
      </c>
      <c r="D295" s="60" t="str">
        <f>IF(ISBLANK('Sample Information'!F303),"",'Sample Information'!F303)</f>
        <v/>
      </c>
      <c r="E295" s="70" t="str">
        <f>IF(ISBLANK('Sample Information'!E303),"",'Sample Information'!E303)</f>
        <v/>
      </c>
      <c r="F295" s="60" t="str">
        <f>IF(ISBLANK('Sample Information'!T303),"Not provided",'Sample Information'!T303)</f>
        <v>Not provided</v>
      </c>
      <c r="V295" s="231" t="str">
        <f t="shared" si="74"/>
        <v/>
      </c>
      <c r="W29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5" s="224"/>
      <c r="AN295" s="79"/>
      <c r="AO295" s="79"/>
      <c r="AP295" s="79"/>
      <c r="BF295" s="231" t="str">
        <f t="shared" si="66"/>
        <v/>
      </c>
      <c r="BJ295" s="232" t="str">
        <f t="shared" si="67"/>
        <v/>
      </c>
      <c r="BK295" s="232" t="str">
        <f t="shared" si="75"/>
        <v/>
      </c>
      <c r="BL295" s="232" t="str">
        <f t="shared" si="76"/>
        <v/>
      </c>
      <c r="BU295" s="236" t="str">
        <f t="shared" si="68"/>
        <v/>
      </c>
      <c r="BV295" s="236" t="str">
        <f t="shared" si="69"/>
        <v/>
      </c>
      <c r="BW295" s="236" t="str">
        <f t="shared" si="70"/>
        <v/>
      </c>
      <c r="BX295" s="535"/>
      <c r="BY295" s="536"/>
      <c r="CP295" s="224"/>
      <c r="CQ295" s="79"/>
      <c r="CR295" s="79"/>
      <c r="CS295" s="225"/>
      <c r="DI295" s="132" t="str">
        <f t="shared" si="77"/>
        <v/>
      </c>
      <c r="DP295" s="73" t="str">
        <f t="shared" si="78"/>
        <v/>
      </c>
      <c r="DQ295" s="61" t="str">
        <f t="shared" si="71"/>
        <v/>
      </c>
      <c r="DR295" s="74" t="str">
        <f t="shared" si="72"/>
        <v/>
      </c>
      <c r="DS295" s="564" t="str">
        <f>IFERROR(LOOKUP(B295,Pooling_Pool1!$C$14:$C$337,Pooling_Pool1!$B$14:$B$337),"")</f>
        <v/>
      </c>
      <c r="DT295" s="596"/>
      <c r="DU295" s="93" t="str">
        <f t="shared" si="73"/>
        <v/>
      </c>
      <c r="DV295" s="93" t="str">
        <f t="shared" si="79"/>
        <v/>
      </c>
      <c r="DW295" s="120" t="str">
        <f t="shared" si="80"/>
        <v/>
      </c>
    </row>
    <row r="296" spans="1:127" x14ac:dyDescent="0.2">
      <c r="A296" s="563">
        <v>294</v>
      </c>
      <c r="B296" s="59" t="str">
        <f>IF(C296="","",'Critical Info &amp; Checklist'!$G$11&amp;"_"&amp;TEXT('New Data Sheet'!A296,"000")&amp;IF(ISBLANK('Sample Information'!D304),"","_"&amp;'Sample Information'!D304)&amp;IF(ISBLANK('Sample Information'!E304),"","_"&amp;'Sample Information'!E304)&amp;"_"&amp;C296)</f>
        <v/>
      </c>
      <c r="C296" s="91" t="str">
        <f>IF(ISBLANK('Sample Information'!C304),"",'Sample Information'!C304)</f>
        <v/>
      </c>
      <c r="D296" s="60" t="str">
        <f>IF(ISBLANK('Sample Information'!F304),"",'Sample Information'!F304)</f>
        <v/>
      </c>
      <c r="E296" s="70" t="str">
        <f>IF(ISBLANK('Sample Information'!E304),"",'Sample Information'!E304)</f>
        <v/>
      </c>
      <c r="F296" s="60" t="str">
        <f>IF(ISBLANK('Sample Information'!T304),"Not provided",'Sample Information'!T304)</f>
        <v>Not provided</v>
      </c>
      <c r="V296" s="231" t="str">
        <f t="shared" si="74"/>
        <v/>
      </c>
      <c r="W29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6" s="224"/>
      <c r="AN296" s="79"/>
      <c r="AO296" s="79"/>
      <c r="AP296" s="79"/>
      <c r="BF296" s="231" t="str">
        <f t="shared" si="66"/>
        <v/>
      </c>
      <c r="BJ296" s="232" t="str">
        <f t="shared" si="67"/>
        <v/>
      </c>
      <c r="BK296" s="232" t="str">
        <f t="shared" si="75"/>
        <v/>
      </c>
      <c r="BL296" s="232" t="str">
        <f t="shared" si="76"/>
        <v/>
      </c>
      <c r="BU296" s="236" t="str">
        <f t="shared" si="68"/>
        <v/>
      </c>
      <c r="BV296" s="236" t="str">
        <f t="shared" si="69"/>
        <v/>
      </c>
      <c r="BW296" s="236" t="str">
        <f t="shared" si="70"/>
        <v/>
      </c>
      <c r="BX296" s="535"/>
      <c r="BY296" s="536"/>
      <c r="CP296" s="224"/>
      <c r="CQ296" s="79"/>
      <c r="CR296" s="79"/>
      <c r="CS296" s="225"/>
      <c r="DI296" s="132" t="str">
        <f t="shared" si="77"/>
        <v/>
      </c>
      <c r="DP296" s="73" t="str">
        <f t="shared" si="78"/>
        <v/>
      </c>
      <c r="DQ296" s="61" t="str">
        <f t="shared" si="71"/>
        <v/>
      </c>
      <c r="DR296" s="74" t="str">
        <f t="shared" si="72"/>
        <v/>
      </c>
      <c r="DS296" s="564" t="str">
        <f>IFERROR(LOOKUP(B296,Pooling_Pool1!$C$14:$C$337,Pooling_Pool1!$B$14:$B$337),"")</f>
        <v/>
      </c>
      <c r="DT296" s="596"/>
      <c r="DU296" s="93" t="str">
        <f t="shared" si="73"/>
        <v/>
      </c>
      <c r="DV296" s="93" t="str">
        <f t="shared" si="79"/>
        <v/>
      </c>
      <c r="DW296" s="120" t="str">
        <f t="shared" si="80"/>
        <v/>
      </c>
    </row>
    <row r="297" spans="1:127" x14ac:dyDescent="0.2">
      <c r="A297" s="563">
        <v>295</v>
      </c>
      <c r="B297" s="59" t="str">
        <f>IF(C297="","",'Critical Info &amp; Checklist'!$G$11&amp;"_"&amp;TEXT('New Data Sheet'!A297,"000")&amp;IF(ISBLANK('Sample Information'!D305),"","_"&amp;'Sample Information'!D305)&amp;IF(ISBLANK('Sample Information'!E305),"","_"&amp;'Sample Information'!E305)&amp;"_"&amp;C297)</f>
        <v/>
      </c>
      <c r="C297" s="91" t="str">
        <f>IF(ISBLANK('Sample Information'!C305),"",'Sample Information'!C305)</f>
        <v/>
      </c>
      <c r="D297" s="60" t="str">
        <f>IF(ISBLANK('Sample Information'!F305),"",'Sample Information'!F305)</f>
        <v/>
      </c>
      <c r="E297" s="70" t="str">
        <f>IF(ISBLANK('Sample Information'!E305),"",'Sample Information'!E305)</f>
        <v/>
      </c>
      <c r="F297" s="60" t="str">
        <f>IF(ISBLANK('Sample Information'!T305),"Not provided",'Sample Information'!T305)</f>
        <v>Not provided</v>
      </c>
      <c r="V297" s="231" t="str">
        <f t="shared" si="74"/>
        <v/>
      </c>
      <c r="W29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7" s="224"/>
      <c r="AN297" s="79"/>
      <c r="AO297" s="79"/>
      <c r="AP297" s="79"/>
      <c r="BF297" s="231" t="str">
        <f t="shared" si="66"/>
        <v/>
      </c>
      <c r="BJ297" s="232" t="str">
        <f t="shared" si="67"/>
        <v/>
      </c>
      <c r="BK297" s="232" t="str">
        <f t="shared" si="75"/>
        <v/>
      </c>
      <c r="BL297" s="232" t="str">
        <f t="shared" si="76"/>
        <v/>
      </c>
      <c r="BU297" s="236" t="str">
        <f t="shared" si="68"/>
        <v/>
      </c>
      <c r="BV297" s="236" t="str">
        <f t="shared" si="69"/>
        <v/>
      </c>
      <c r="BW297" s="236" t="str">
        <f t="shared" si="70"/>
        <v/>
      </c>
      <c r="BX297" s="535"/>
      <c r="BY297" s="536"/>
      <c r="CP297" s="224"/>
      <c r="CQ297" s="79"/>
      <c r="CR297" s="79"/>
      <c r="CS297" s="225"/>
      <c r="DI297" s="132" t="str">
        <f t="shared" si="77"/>
        <v/>
      </c>
      <c r="DP297" s="73" t="str">
        <f t="shared" si="78"/>
        <v/>
      </c>
      <c r="DQ297" s="61" t="str">
        <f t="shared" si="71"/>
        <v/>
      </c>
      <c r="DR297" s="74" t="str">
        <f t="shared" si="72"/>
        <v/>
      </c>
      <c r="DS297" s="564" t="str">
        <f>IFERROR(LOOKUP(B297,Pooling_Pool1!$C$14:$C$337,Pooling_Pool1!$B$14:$B$337),"")</f>
        <v/>
      </c>
      <c r="DT297" s="596"/>
      <c r="DU297" s="93" t="str">
        <f t="shared" si="73"/>
        <v/>
      </c>
      <c r="DV297" s="93" t="str">
        <f t="shared" si="79"/>
        <v/>
      </c>
      <c r="DW297" s="120" t="str">
        <f t="shared" si="80"/>
        <v/>
      </c>
    </row>
    <row r="298" spans="1:127" x14ac:dyDescent="0.2">
      <c r="A298" s="563">
        <v>296</v>
      </c>
      <c r="B298" s="59" t="str">
        <f>IF(C298="","",'Critical Info &amp; Checklist'!$G$11&amp;"_"&amp;TEXT('New Data Sheet'!A298,"000")&amp;IF(ISBLANK('Sample Information'!D306),"","_"&amp;'Sample Information'!D306)&amp;IF(ISBLANK('Sample Information'!E306),"","_"&amp;'Sample Information'!E306)&amp;"_"&amp;C298)</f>
        <v/>
      </c>
      <c r="C298" s="91" t="str">
        <f>IF(ISBLANK('Sample Information'!C306),"",'Sample Information'!C306)</f>
        <v/>
      </c>
      <c r="D298" s="60" t="str">
        <f>IF(ISBLANK('Sample Information'!F306),"",'Sample Information'!F306)</f>
        <v/>
      </c>
      <c r="E298" s="70" t="str">
        <f>IF(ISBLANK('Sample Information'!E306),"",'Sample Information'!E306)</f>
        <v/>
      </c>
      <c r="F298" s="60" t="str">
        <f>IF(ISBLANK('Sample Information'!T306),"Not provided",'Sample Information'!T306)</f>
        <v>Not provided</v>
      </c>
      <c r="V298" s="231" t="str">
        <f t="shared" si="74"/>
        <v/>
      </c>
      <c r="W29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8" s="224"/>
      <c r="AN298" s="79"/>
      <c r="AO298" s="79"/>
      <c r="AP298" s="79"/>
      <c r="BF298" s="231" t="str">
        <f t="shared" si="66"/>
        <v/>
      </c>
      <c r="BJ298" s="232" t="str">
        <f t="shared" si="67"/>
        <v/>
      </c>
      <c r="BK298" s="232" t="str">
        <f t="shared" si="75"/>
        <v/>
      </c>
      <c r="BL298" s="232" t="str">
        <f t="shared" si="76"/>
        <v/>
      </c>
      <c r="BU298" s="236" t="str">
        <f t="shared" si="68"/>
        <v/>
      </c>
      <c r="BV298" s="236" t="str">
        <f t="shared" si="69"/>
        <v/>
      </c>
      <c r="BW298" s="236" t="str">
        <f t="shared" si="70"/>
        <v/>
      </c>
      <c r="BX298" s="535"/>
      <c r="BY298" s="536"/>
      <c r="CP298" s="224"/>
      <c r="CQ298" s="79"/>
      <c r="CR298" s="79"/>
      <c r="CS298" s="225"/>
      <c r="DI298" s="132" t="str">
        <f t="shared" si="77"/>
        <v/>
      </c>
      <c r="DP298" s="73" t="str">
        <f t="shared" si="78"/>
        <v/>
      </c>
      <c r="DQ298" s="61" t="str">
        <f t="shared" si="71"/>
        <v/>
      </c>
      <c r="DR298" s="74" t="str">
        <f t="shared" si="72"/>
        <v/>
      </c>
      <c r="DS298" s="564" t="str">
        <f>IFERROR(LOOKUP(B298,Pooling_Pool1!$C$14:$C$337,Pooling_Pool1!$B$14:$B$337),"")</f>
        <v/>
      </c>
      <c r="DT298" s="596"/>
      <c r="DU298" s="93" t="str">
        <f t="shared" si="73"/>
        <v/>
      </c>
      <c r="DV298" s="93" t="str">
        <f t="shared" si="79"/>
        <v/>
      </c>
      <c r="DW298" s="120" t="str">
        <f t="shared" si="80"/>
        <v/>
      </c>
    </row>
    <row r="299" spans="1:127" x14ac:dyDescent="0.2">
      <c r="A299" s="563">
        <v>297</v>
      </c>
      <c r="B299" s="59" t="str">
        <f>IF(C299="","",'Critical Info &amp; Checklist'!$G$11&amp;"_"&amp;TEXT('New Data Sheet'!A299,"000")&amp;IF(ISBLANK('Sample Information'!D307),"","_"&amp;'Sample Information'!D307)&amp;IF(ISBLANK('Sample Information'!E307),"","_"&amp;'Sample Information'!E307)&amp;"_"&amp;C299)</f>
        <v/>
      </c>
      <c r="C299" s="91" t="str">
        <f>IF(ISBLANK('Sample Information'!C307),"",'Sample Information'!C307)</f>
        <v/>
      </c>
      <c r="D299" s="60" t="str">
        <f>IF(ISBLANK('Sample Information'!F307),"",'Sample Information'!F307)</f>
        <v/>
      </c>
      <c r="E299" s="70" t="str">
        <f>IF(ISBLANK('Sample Information'!E307),"",'Sample Information'!E307)</f>
        <v/>
      </c>
      <c r="F299" s="60" t="str">
        <f>IF(ISBLANK('Sample Information'!T307),"Not provided",'Sample Information'!T307)</f>
        <v>Not provided</v>
      </c>
      <c r="V299" s="231" t="str">
        <f t="shared" si="74"/>
        <v/>
      </c>
      <c r="W29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299" s="224"/>
      <c r="AN299" s="79"/>
      <c r="AO299" s="79"/>
      <c r="AP299" s="79"/>
      <c r="BF299" s="231" t="str">
        <f t="shared" si="66"/>
        <v/>
      </c>
      <c r="BJ299" s="232" t="str">
        <f t="shared" si="67"/>
        <v/>
      </c>
      <c r="BK299" s="232" t="str">
        <f t="shared" si="75"/>
        <v/>
      </c>
      <c r="BL299" s="232" t="str">
        <f t="shared" si="76"/>
        <v/>
      </c>
      <c r="BU299" s="236" t="str">
        <f t="shared" si="68"/>
        <v/>
      </c>
      <c r="BV299" s="236" t="str">
        <f t="shared" si="69"/>
        <v/>
      </c>
      <c r="BW299" s="236" t="str">
        <f t="shared" si="70"/>
        <v/>
      </c>
      <c r="BX299" s="535"/>
      <c r="BY299" s="536"/>
      <c r="CP299" s="224"/>
      <c r="CQ299" s="79"/>
      <c r="CR299" s="79"/>
      <c r="CS299" s="225"/>
      <c r="DI299" s="132" t="str">
        <f t="shared" si="77"/>
        <v/>
      </c>
      <c r="DP299" s="73" t="str">
        <f t="shared" si="78"/>
        <v/>
      </c>
      <c r="DQ299" s="61" t="str">
        <f t="shared" si="71"/>
        <v/>
      </c>
      <c r="DR299" s="74" t="str">
        <f t="shared" si="72"/>
        <v/>
      </c>
      <c r="DS299" s="564" t="str">
        <f>IFERROR(LOOKUP(B299,Pooling_Pool1!$C$14:$C$337,Pooling_Pool1!$B$14:$B$337),"")</f>
        <v/>
      </c>
      <c r="DT299" s="596"/>
      <c r="DU299" s="93" t="str">
        <f t="shared" si="73"/>
        <v/>
      </c>
      <c r="DV299" s="93" t="str">
        <f t="shared" si="79"/>
        <v/>
      </c>
      <c r="DW299" s="120" t="str">
        <f t="shared" si="80"/>
        <v/>
      </c>
    </row>
    <row r="300" spans="1:127" x14ac:dyDescent="0.2">
      <c r="A300" s="563">
        <v>298</v>
      </c>
      <c r="B300" s="59" t="str">
        <f>IF(C300="","",'Critical Info &amp; Checklist'!$G$11&amp;"_"&amp;TEXT('New Data Sheet'!A300,"000")&amp;IF(ISBLANK('Sample Information'!D308),"","_"&amp;'Sample Information'!D308)&amp;IF(ISBLANK('Sample Information'!E308),"","_"&amp;'Sample Information'!E308)&amp;"_"&amp;C300)</f>
        <v/>
      </c>
      <c r="C300" s="91" t="str">
        <f>IF(ISBLANK('Sample Information'!C308),"",'Sample Information'!C308)</f>
        <v/>
      </c>
      <c r="D300" s="60" t="str">
        <f>IF(ISBLANK('Sample Information'!F308),"",'Sample Information'!F308)</f>
        <v/>
      </c>
      <c r="E300" s="70" t="str">
        <f>IF(ISBLANK('Sample Information'!E308),"",'Sample Information'!E308)</f>
        <v/>
      </c>
      <c r="F300" s="60" t="str">
        <f>IF(ISBLANK('Sample Information'!T308),"Not provided",'Sample Information'!T308)</f>
        <v>Not provided</v>
      </c>
      <c r="V300" s="231" t="str">
        <f t="shared" si="74"/>
        <v/>
      </c>
      <c r="W30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0" s="224"/>
      <c r="AN300" s="79"/>
      <c r="AO300" s="79"/>
      <c r="AP300" s="79"/>
      <c r="BF300" s="231" t="str">
        <f t="shared" si="66"/>
        <v/>
      </c>
      <c r="BJ300" s="232" t="str">
        <f t="shared" si="67"/>
        <v/>
      </c>
      <c r="BK300" s="232" t="str">
        <f t="shared" si="75"/>
        <v/>
      </c>
      <c r="BL300" s="232" t="str">
        <f t="shared" si="76"/>
        <v/>
      </c>
      <c r="BU300" s="236" t="str">
        <f t="shared" si="68"/>
        <v/>
      </c>
      <c r="BV300" s="236" t="str">
        <f t="shared" si="69"/>
        <v/>
      </c>
      <c r="BW300" s="236" t="str">
        <f t="shared" si="70"/>
        <v/>
      </c>
      <c r="BX300" s="535"/>
      <c r="BY300" s="536"/>
      <c r="CP300" s="224"/>
      <c r="CQ300" s="79"/>
      <c r="CR300" s="79"/>
      <c r="CS300" s="225"/>
      <c r="DI300" s="132" t="str">
        <f t="shared" si="77"/>
        <v/>
      </c>
      <c r="DP300" s="73" t="str">
        <f t="shared" si="78"/>
        <v/>
      </c>
      <c r="DQ300" s="61" t="str">
        <f t="shared" si="71"/>
        <v/>
      </c>
      <c r="DR300" s="74" t="str">
        <f t="shared" si="72"/>
        <v/>
      </c>
      <c r="DS300" s="564" t="str">
        <f>IFERROR(LOOKUP(B300,Pooling_Pool1!$C$14:$C$337,Pooling_Pool1!$B$14:$B$337),"")</f>
        <v/>
      </c>
      <c r="DT300" s="596"/>
      <c r="DU300" s="93" t="str">
        <f t="shared" si="73"/>
        <v/>
      </c>
      <c r="DV300" s="93" t="str">
        <f t="shared" si="79"/>
        <v/>
      </c>
      <c r="DW300" s="120" t="str">
        <f t="shared" si="80"/>
        <v/>
      </c>
    </row>
    <row r="301" spans="1:127" x14ac:dyDescent="0.2">
      <c r="A301" s="563">
        <v>299</v>
      </c>
      <c r="B301" s="59" t="str">
        <f>IF(C301="","",'Critical Info &amp; Checklist'!$G$11&amp;"_"&amp;TEXT('New Data Sheet'!A301,"000")&amp;IF(ISBLANK('Sample Information'!D309),"","_"&amp;'Sample Information'!D309)&amp;IF(ISBLANK('Sample Information'!E309),"","_"&amp;'Sample Information'!E309)&amp;"_"&amp;C301)</f>
        <v/>
      </c>
      <c r="C301" s="91" t="str">
        <f>IF(ISBLANK('Sample Information'!C309),"",'Sample Information'!C309)</f>
        <v/>
      </c>
      <c r="D301" s="60" t="str">
        <f>IF(ISBLANK('Sample Information'!F309),"",'Sample Information'!F309)</f>
        <v/>
      </c>
      <c r="E301" s="70" t="str">
        <f>IF(ISBLANK('Sample Information'!E309),"",'Sample Information'!E309)</f>
        <v/>
      </c>
      <c r="F301" s="60" t="str">
        <f>IF(ISBLANK('Sample Information'!T309),"Not provided",'Sample Information'!T309)</f>
        <v>Not provided</v>
      </c>
      <c r="V301" s="231" t="str">
        <f t="shared" si="74"/>
        <v/>
      </c>
      <c r="W30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1" s="224"/>
      <c r="AN301" s="79"/>
      <c r="AO301" s="79"/>
      <c r="AP301" s="79"/>
      <c r="BF301" s="231" t="str">
        <f t="shared" si="66"/>
        <v/>
      </c>
      <c r="BJ301" s="232" t="str">
        <f t="shared" si="67"/>
        <v/>
      </c>
      <c r="BK301" s="232" t="str">
        <f t="shared" si="75"/>
        <v/>
      </c>
      <c r="BL301" s="232" t="str">
        <f t="shared" si="76"/>
        <v/>
      </c>
      <c r="BU301" s="236" t="str">
        <f t="shared" si="68"/>
        <v/>
      </c>
      <c r="BV301" s="236" t="str">
        <f t="shared" si="69"/>
        <v/>
      </c>
      <c r="BW301" s="236" t="str">
        <f t="shared" si="70"/>
        <v/>
      </c>
      <c r="BX301" s="535"/>
      <c r="BY301" s="536"/>
      <c r="CP301" s="224"/>
      <c r="CQ301" s="79"/>
      <c r="CR301" s="79"/>
      <c r="CS301" s="225"/>
      <c r="DI301" s="132" t="str">
        <f t="shared" si="77"/>
        <v/>
      </c>
      <c r="DP301" s="73" t="str">
        <f t="shared" si="78"/>
        <v/>
      </c>
      <c r="DQ301" s="61" t="str">
        <f t="shared" si="71"/>
        <v/>
      </c>
      <c r="DR301" s="74" t="str">
        <f t="shared" si="72"/>
        <v/>
      </c>
      <c r="DS301" s="564" t="str">
        <f>IFERROR(LOOKUP(B301,Pooling_Pool1!$C$14:$C$337,Pooling_Pool1!$B$14:$B$337),"")</f>
        <v/>
      </c>
      <c r="DT301" s="596"/>
      <c r="DU301" s="93" t="str">
        <f t="shared" si="73"/>
        <v/>
      </c>
      <c r="DV301" s="93" t="str">
        <f t="shared" si="79"/>
        <v/>
      </c>
      <c r="DW301" s="120" t="str">
        <f t="shared" si="80"/>
        <v/>
      </c>
    </row>
    <row r="302" spans="1:127" x14ac:dyDescent="0.2">
      <c r="A302" s="563">
        <v>300</v>
      </c>
      <c r="B302" s="59" t="str">
        <f>IF(C302="","",'Critical Info &amp; Checklist'!$G$11&amp;"_"&amp;TEXT('New Data Sheet'!A302,"000")&amp;IF(ISBLANK('Sample Information'!D310),"","_"&amp;'Sample Information'!D310)&amp;IF(ISBLANK('Sample Information'!E310),"","_"&amp;'Sample Information'!E310)&amp;"_"&amp;C302)</f>
        <v/>
      </c>
      <c r="C302" s="91" t="str">
        <f>IF(ISBLANK('Sample Information'!C310),"",'Sample Information'!C310)</f>
        <v/>
      </c>
      <c r="D302" s="60" t="str">
        <f>IF(ISBLANK('Sample Information'!F310),"",'Sample Information'!F310)</f>
        <v/>
      </c>
      <c r="E302" s="70" t="str">
        <f>IF(ISBLANK('Sample Information'!E310),"",'Sample Information'!E310)</f>
        <v/>
      </c>
      <c r="F302" s="60" t="str">
        <f>IF(ISBLANK('Sample Information'!T310),"Not provided",'Sample Information'!T310)</f>
        <v>Not provided</v>
      </c>
      <c r="V302" s="231" t="str">
        <f t="shared" si="74"/>
        <v/>
      </c>
      <c r="W30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2" s="224"/>
      <c r="AN302" s="79"/>
      <c r="AO302" s="79"/>
      <c r="AP302" s="79"/>
      <c r="BF302" s="231" t="str">
        <f t="shared" si="66"/>
        <v/>
      </c>
      <c r="BJ302" s="232" t="str">
        <f t="shared" si="67"/>
        <v/>
      </c>
      <c r="BK302" s="232" t="str">
        <f t="shared" si="75"/>
        <v/>
      </c>
      <c r="BL302" s="232" t="str">
        <f t="shared" si="76"/>
        <v/>
      </c>
      <c r="BU302" s="236" t="str">
        <f t="shared" si="68"/>
        <v/>
      </c>
      <c r="BV302" s="236" t="str">
        <f t="shared" si="69"/>
        <v/>
      </c>
      <c r="BW302" s="236" t="str">
        <f t="shared" si="70"/>
        <v/>
      </c>
      <c r="BX302" s="535"/>
      <c r="BY302" s="536"/>
      <c r="CP302" s="224"/>
      <c r="CQ302" s="79"/>
      <c r="CR302" s="79"/>
      <c r="CS302" s="225"/>
      <c r="DI302" s="132" t="str">
        <f t="shared" si="77"/>
        <v/>
      </c>
      <c r="DP302" s="73" t="str">
        <f t="shared" si="78"/>
        <v/>
      </c>
      <c r="DQ302" s="61" t="str">
        <f t="shared" si="71"/>
        <v/>
      </c>
      <c r="DR302" s="74" t="str">
        <f t="shared" si="72"/>
        <v/>
      </c>
      <c r="DS302" s="564" t="str">
        <f>IFERROR(LOOKUP(B302,Pooling_Pool1!$C$14:$C$337,Pooling_Pool1!$B$14:$B$337),"")</f>
        <v/>
      </c>
      <c r="DT302" s="596"/>
      <c r="DU302" s="93" t="str">
        <f t="shared" si="73"/>
        <v/>
      </c>
      <c r="DV302" s="93" t="str">
        <f t="shared" si="79"/>
        <v/>
      </c>
      <c r="DW302" s="120" t="str">
        <f t="shared" si="80"/>
        <v/>
      </c>
    </row>
    <row r="303" spans="1:127" x14ac:dyDescent="0.2">
      <c r="A303" s="563">
        <v>301</v>
      </c>
      <c r="B303" s="59" t="str">
        <f>IF(C303="","",'Critical Info &amp; Checklist'!$G$11&amp;"_"&amp;TEXT('New Data Sheet'!A303,"000")&amp;IF(ISBLANK('Sample Information'!D311),"","_"&amp;'Sample Information'!D311)&amp;IF(ISBLANK('Sample Information'!E311),"","_"&amp;'Sample Information'!E311)&amp;"_"&amp;C303)</f>
        <v/>
      </c>
      <c r="C303" s="91" t="str">
        <f>IF(ISBLANK('Sample Information'!C311),"",'Sample Information'!C311)</f>
        <v/>
      </c>
      <c r="D303" s="60" t="str">
        <f>IF(ISBLANK('Sample Information'!F311),"",'Sample Information'!F311)</f>
        <v/>
      </c>
      <c r="E303" s="70" t="str">
        <f>IF(ISBLANK('Sample Information'!E311),"",'Sample Information'!E311)</f>
        <v/>
      </c>
      <c r="F303" s="60" t="str">
        <f>IF(ISBLANK('Sample Information'!T311),"Not provided",'Sample Information'!T311)</f>
        <v>Not provided</v>
      </c>
      <c r="V303" s="231" t="str">
        <f t="shared" si="74"/>
        <v/>
      </c>
      <c r="W30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3" s="224"/>
      <c r="AN303" s="79"/>
      <c r="AO303" s="79"/>
      <c r="AP303" s="79"/>
      <c r="BF303" s="231" t="str">
        <f t="shared" si="66"/>
        <v/>
      </c>
      <c r="BJ303" s="232" t="str">
        <f t="shared" si="67"/>
        <v/>
      </c>
      <c r="BK303" s="232" t="str">
        <f t="shared" si="75"/>
        <v/>
      </c>
      <c r="BL303" s="232" t="str">
        <f t="shared" si="76"/>
        <v/>
      </c>
      <c r="BU303" s="236" t="str">
        <f t="shared" si="68"/>
        <v/>
      </c>
      <c r="BV303" s="236" t="str">
        <f t="shared" si="69"/>
        <v/>
      </c>
      <c r="BW303" s="236" t="str">
        <f t="shared" si="70"/>
        <v/>
      </c>
      <c r="BX303" s="535"/>
      <c r="BY303" s="536"/>
      <c r="CP303" s="224"/>
      <c r="CQ303" s="79"/>
      <c r="CR303" s="79"/>
      <c r="CS303" s="225"/>
      <c r="DI303" s="132" t="str">
        <f t="shared" si="77"/>
        <v/>
      </c>
      <c r="DP303" s="73" t="str">
        <f t="shared" si="78"/>
        <v/>
      </c>
      <c r="DQ303" s="61" t="str">
        <f t="shared" si="71"/>
        <v/>
      </c>
      <c r="DR303" s="74" t="str">
        <f t="shared" si="72"/>
        <v/>
      </c>
      <c r="DS303" s="564" t="str">
        <f>IFERROR(LOOKUP(B303,Pooling_Pool1!$C$14:$C$337,Pooling_Pool1!$B$14:$B$337),"")</f>
        <v/>
      </c>
      <c r="DT303" s="596"/>
      <c r="DU303" s="93" t="str">
        <f t="shared" si="73"/>
        <v/>
      </c>
      <c r="DV303" s="93" t="str">
        <f t="shared" si="79"/>
        <v/>
      </c>
      <c r="DW303" s="120" t="str">
        <f t="shared" si="80"/>
        <v/>
      </c>
    </row>
    <row r="304" spans="1:127" x14ac:dyDescent="0.2">
      <c r="A304" s="563">
        <v>302</v>
      </c>
      <c r="B304" s="59" t="str">
        <f>IF(C304="","",'Critical Info &amp; Checklist'!$G$11&amp;"_"&amp;TEXT('New Data Sheet'!A304,"000")&amp;IF(ISBLANK('Sample Information'!D312),"","_"&amp;'Sample Information'!D312)&amp;IF(ISBLANK('Sample Information'!E312),"","_"&amp;'Sample Information'!E312)&amp;"_"&amp;C304)</f>
        <v/>
      </c>
      <c r="C304" s="91" t="str">
        <f>IF(ISBLANK('Sample Information'!C312),"",'Sample Information'!C312)</f>
        <v/>
      </c>
      <c r="D304" s="60" t="str">
        <f>IF(ISBLANK('Sample Information'!F312),"",'Sample Information'!F312)</f>
        <v/>
      </c>
      <c r="E304" s="70" t="str">
        <f>IF(ISBLANK('Sample Information'!E312),"",'Sample Information'!E312)</f>
        <v/>
      </c>
      <c r="F304" s="60" t="str">
        <f>IF(ISBLANK('Sample Information'!T312),"Not provided",'Sample Information'!T312)</f>
        <v>Not provided</v>
      </c>
      <c r="V304" s="231" t="str">
        <f t="shared" si="74"/>
        <v/>
      </c>
      <c r="W30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4" s="224"/>
      <c r="AN304" s="79"/>
      <c r="AO304" s="79"/>
      <c r="AP304" s="79"/>
      <c r="BF304" s="231" t="str">
        <f t="shared" si="66"/>
        <v/>
      </c>
      <c r="BJ304" s="232" t="str">
        <f t="shared" si="67"/>
        <v/>
      </c>
      <c r="BK304" s="232" t="str">
        <f t="shared" si="75"/>
        <v/>
      </c>
      <c r="BL304" s="232" t="str">
        <f t="shared" si="76"/>
        <v/>
      </c>
      <c r="BU304" s="236" t="str">
        <f t="shared" si="68"/>
        <v/>
      </c>
      <c r="BV304" s="236" t="str">
        <f t="shared" si="69"/>
        <v/>
      </c>
      <c r="BW304" s="236" t="str">
        <f t="shared" si="70"/>
        <v/>
      </c>
      <c r="BX304" s="535"/>
      <c r="BY304" s="536"/>
      <c r="CP304" s="224"/>
      <c r="CQ304" s="79"/>
      <c r="CR304" s="79"/>
      <c r="CS304" s="225"/>
      <c r="DI304" s="132" t="str">
        <f t="shared" si="77"/>
        <v/>
      </c>
      <c r="DP304" s="73" t="str">
        <f t="shared" si="78"/>
        <v/>
      </c>
      <c r="DQ304" s="61" t="str">
        <f t="shared" si="71"/>
        <v/>
      </c>
      <c r="DR304" s="74" t="str">
        <f t="shared" si="72"/>
        <v/>
      </c>
      <c r="DS304" s="564" t="str">
        <f>IFERROR(LOOKUP(B304,Pooling_Pool1!$C$14:$C$337,Pooling_Pool1!$B$14:$B$337),"")</f>
        <v/>
      </c>
      <c r="DT304" s="596"/>
      <c r="DU304" s="93" t="str">
        <f t="shared" si="73"/>
        <v/>
      </c>
      <c r="DV304" s="93" t="str">
        <f t="shared" si="79"/>
        <v/>
      </c>
      <c r="DW304" s="120" t="str">
        <f t="shared" si="80"/>
        <v/>
      </c>
    </row>
    <row r="305" spans="1:127" x14ac:dyDescent="0.2">
      <c r="A305" s="563">
        <v>303</v>
      </c>
      <c r="B305" s="59" t="str">
        <f>IF(C305="","",'Critical Info &amp; Checklist'!$G$11&amp;"_"&amp;TEXT('New Data Sheet'!A305,"000")&amp;IF(ISBLANK('Sample Information'!D313),"","_"&amp;'Sample Information'!D313)&amp;IF(ISBLANK('Sample Information'!E313),"","_"&amp;'Sample Information'!E313)&amp;"_"&amp;C305)</f>
        <v/>
      </c>
      <c r="C305" s="91" t="str">
        <f>IF(ISBLANK('Sample Information'!C313),"",'Sample Information'!C313)</f>
        <v/>
      </c>
      <c r="D305" s="60" t="str">
        <f>IF(ISBLANK('Sample Information'!F313),"",'Sample Information'!F313)</f>
        <v/>
      </c>
      <c r="E305" s="70" t="str">
        <f>IF(ISBLANK('Sample Information'!E313),"",'Sample Information'!E313)</f>
        <v/>
      </c>
      <c r="F305" s="60" t="str">
        <f>IF(ISBLANK('Sample Information'!T313),"Not provided",'Sample Information'!T313)</f>
        <v>Not provided</v>
      </c>
      <c r="V305" s="231" t="str">
        <f t="shared" si="74"/>
        <v/>
      </c>
      <c r="W30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5" s="224"/>
      <c r="AN305" s="79"/>
      <c r="AO305" s="79"/>
      <c r="AP305" s="79"/>
      <c r="BF305" s="231" t="str">
        <f t="shared" si="66"/>
        <v/>
      </c>
      <c r="BJ305" s="232" t="str">
        <f t="shared" si="67"/>
        <v/>
      </c>
      <c r="BK305" s="232" t="str">
        <f t="shared" si="75"/>
        <v/>
      </c>
      <c r="BL305" s="232" t="str">
        <f t="shared" si="76"/>
        <v/>
      </c>
      <c r="BU305" s="236" t="str">
        <f t="shared" si="68"/>
        <v/>
      </c>
      <c r="BV305" s="236" t="str">
        <f t="shared" si="69"/>
        <v/>
      </c>
      <c r="BW305" s="236" t="str">
        <f t="shared" si="70"/>
        <v/>
      </c>
      <c r="BX305" s="535"/>
      <c r="BY305" s="536"/>
      <c r="CP305" s="224"/>
      <c r="CQ305" s="79"/>
      <c r="CR305" s="79"/>
      <c r="CS305" s="225"/>
      <c r="DI305" s="132" t="str">
        <f t="shared" si="77"/>
        <v/>
      </c>
      <c r="DP305" s="73" t="str">
        <f t="shared" si="78"/>
        <v/>
      </c>
      <c r="DQ305" s="61" t="str">
        <f t="shared" si="71"/>
        <v/>
      </c>
      <c r="DR305" s="74" t="str">
        <f t="shared" si="72"/>
        <v/>
      </c>
      <c r="DS305" s="564" t="str">
        <f>IFERROR(LOOKUP(B305,Pooling_Pool1!$C$14:$C$337,Pooling_Pool1!$B$14:$B$337),"")</f>
        <v/>
      </c>
      <c r="DT305" s="596"/>
      <c r="DU305" s="93" t="str">
        <f t="shared" si="73"/>
        <v/>
      </c>
      <c r="DV305" s="93" t="str">
        <f t="shared" si="79"/>
        <v/>
      </c>
      <c r="DW305" s="120" t="str">
        <f t="shared" si="80"/>
        <v/>
      </c>
    </row>
    <row r="306" spans="1:127" x14ac:dyDescent="0.2">
      <c r="A306" s="563">
        <v>304</v>
      </c>
      <c r="B306" s="59" t="str">
        <f>IF(C306="","",'Critical Info &amp; Checklist'!$G$11&amp;"_"&amp;TEXT('New Data Sheet'!A306,"000")&amp;IF(ISBLANK('Sample Information'!D314),"","_"&amp;'Sample Information'!D314)&amp;IF(ISBLANK('Sample Information'!E314),"","_"&amp;'Sample Information'!E314)&amp;"_"&amp;C306)</f>
        <v/>
      </c>
      <c r="C306" s="91" t="str">
        <f>IF(ISBLANK('Sample Information'!C314),"",'Sample Information'!C314)</f>
        <v/>
      </c>
      <c r="D306" s="60" t="str">
        <f>IF(ISBLANK('Sample Information'!F314),"",'Sample Information'!F314)</f>
        <v/>
      </c>
      <c r="E306" s="70" t="str">
        <f>IF(ISBLANK('Sample Information'!E314),"",'Sample Information'!E314)</f>
        <v/>
      </c>
      <c r="F306" s="60" t="str">
        <f>IF(ISBLANK('Sample Information'!T314),"Not provided",'Sample Information'!T314)</f>
        <v>Not provided</v>
      </c>
      <c r="V306" s="231" t="str">
        <f t="shared" si="74"/>
        <v/>
      </c>
      <c r="W30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6" s="224"/>
      <c r="AN306" s="79"/>
      <c r="AO306" s="79"/>
      <c r="AP306" s="79"/>
      <c r="BF306" s="231" t="str">
        <f t="shared" si="66"/>
        <v/>
      </c>
      <c r="BJ306" s="232" t="str">
        <f t="shared" si="67"/>
        <v/>
      </c>
      <c r="BK306" s="232" t="str">
        <f t="shared" si="75"/>
        <v/>
      </c>
      <c r="BL306" s="232" t="str">
        <f t="shared" si="76"/>
        <v/>
      </c>
      <c r="BU306" s="236" t="str">
        <f t="shared" si="68"/>
        <v/>
      </c>
      <c r="BV306" s="236" t="str">
        <f t="shared" si="69"/>
        <v/>
      </c>
      <c r="BW306" s="236" t="str">
        <f t="shared" si="70"/>
        <v/>
      </c>
      <c r="BX306" s="535"/>
      <c r="BY306" s="536"/>
      <c r="CP306" s="224"/>
      <c r="CQ306" s="79"/>
      <c r="CR306" s="79"/>
      <c r="CS306" s="225"/>
      <c r="DI306" s="132" t="str">
        <f t="shared" si="77"/>
        <v/>
      </c>
      <c r="DP306" s="73" t="str">
        <f t="shared" si="78"/>
        <v/>
      </c>
      <c r="DQ306" s="61" t="str">
        <f t="shared" si="71"/>
        <v/>
      </c>
      <c r="DR306" s="74" t="str">
        <f t="shared" si="72"/>
        <v/>
      </c>
      <c r="DS306" s="564" t="str">
        <f>IFERROR(LOOKUP(B306,Pooling_Pool1!$C$14:$C$337,Pooling_Pool1!$B$14:$B$337),"")</f>
        <v/>
      </c>
      <c r="DT306" s="596"/>
      <c r="DU306" s="93" t="str">
        <f t="shared" si="73"/>
        <v/>
      </c>
      <c r="DV306" s="93" t="str">
        <f t="shared" si="79"/>
        <v/>
      </c>
      <c r="DW306" s="120" t="str">
        <f t="shared" si="80"/>
        <v/>
      </c>
    </row>
    <row r="307" spans="1:127" x14ac:dyDescent="0.2">
      <c r="A307" s="563">
        <v>305</v>
      </c>
      <c r="B307" s="59" t="str">
        <f>IF(C307="","",'Critical Info &amp; Checklist'!$G$11&amp;"_"&amp;TEXT('New Data Sheet'!A307,"000")&amp;IF(ISBLANK('Sample Information'!D315),"","_"&amp;'Sample Information'!D315)&amp;IF(ISBLANK('Sample Information'!E315),"","_"&amp;'Sample Information'!E315)&amp;"_"&amp;C307)</f>
        <v/>
      </c>
      <c r="C307" s="91" t="str">
        <f>IF(ISBLANK('Sample Information'!C315),"",'Sample Information'!C315)</f>
        <v/>
      </c>
      <c r="D307" s="60" t="str">
        <f>IF(ISBLANK('Sample Information'!F315),"",'Sample Information'!F315)</f>
        <v/>
      </c>
      <c r="E307" s="70" t="str">
        <f>IF(ISBLANK('Sample Information'!E315),"",'Sample Information'!E315)</f>
        <v/>
      </c>
      <c r="F307" s="60" t="str">
        <f>IF(ISBLANK('Sample Information'!T315),"Not provided",'Sample Information'!T315)</f>
        <v>Not provided</v>
      </c>
      <c r="V307" s="231" t="str">
        <f t="shared" si="74"/>
        <v/>
      </c>
      <c r="W30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7" s="224"/>
      <c r="AN307" s="79"/>
      <c r="AO307" s="79"/>
      <c r="AP307" s="79"/>
      <c r="BF307" s="231" t="str">
        <f t="shared" si="66"/>
        <v/>
      </c>
      <c r="BJ307" s="232" t="str">
        <f t="shared" si="67"/>
        <v/>
      </c>
      <c r="BK307" s="232" t="str">
        <f t="shared" si="75"/>
        <v/>
      </c>
      <c r="BL307" s="232" t="str">
        <f t="shared" si="76"/>
        <v/>
      </c>
      <c r="BU307" s="236" t="str">
        <f t="shared" si="68"/>
        <v/>
      </c>
      <c r="BV307" s="236" t="str">
        <f t="shared" si="69"/>
        <v/>
      </c>
      <c r="BW307" s="236" t="str">
        <f t="shared" si="70"/>
        <v/>
      </c>
      <c r="BX307" s="535"/>
      <c r="BY307" s="536"/>
      <c r="CP307" s="224"/>
      <c r="CQ307" s="79"/>
      <c r="CR307" s="79"/>
      <c r="CS307" s="225"/>
      <c r="DI307" s="132" t="str">
        <f t="shared" si="77"/>
        <v/>
      </c>
      <c r="DP307" s="73" t="str">
        <f t="shared" si="78"/>
        <v/>
      </c>
      <c r="DQ307" s="61" t="str">
        <f t="shared" si="71"/>
        <v/>
      </c>
      <c r="DR307" s="74" t="str">
        <f t="shared" si="72"/>
        <v/>
      </c>
      <c r="DS307" s="564" t="str">
        <f>IFERROR(LOOKUP(B307,Pooling_Pool1!$C$14:$C$337,Pooling_Pool1!$B$14:$B$337),"")</f>
        <v/>
      </c>
      <c r="DT307" s="596"/>
      <c r="DU307" s="93" t="str">
        <f t="shared" si="73"/>
        <v/>
      </c>
      <c r="DV307" s="93" t="str">
        <f t="shared" si="79"/>
        <v/>
      </c>
      <c r="DW307" s="120" t="str">
        <f t="shared" si="80"/>
        <v/>
      </c>
    </row>
    <row r="308" spans="1:127" x14ac:dyDescent="0.2">
      <c r="A308" s="563">
        <v>306</v>
      </c>
      <c r="B308" s="59" t="str">
        <f>IF(C308="","",'Critical Info &amp; Checklist'!$G$11&amp;"_"&amp;TEXT('New Data Sheet'!A308,"000")&amp;IF(ISBLANK('Sample Information'!D316),"","_"&amp;'Sample Information'!D316)&amp;IF(ISBLANK('Sample Information'!E316),"","_"&amp;'Sample Information'!E316)&amp;"_"&amp;C308)</f>
        <v/>
      </c>
      <c r="C308" s="91" t="str">
        <f>IF(ISBLANK('Sample Information'!C316),"",'Sample Information'!C316)</f>
        <v/>
      </c>
      <c r="D308" s="60" t="str">
        <f>IF(ISBLANK('Sample Information'!F316),"",'Sample Information'!F316)</f>
        <v/>
      </c>
      <c r="E308" s="70" t="str">
        <f>IF(ISBLANK('Sample Information'!E316),"",'Sample Information'!E316)</f>
        <v/>
      </c>
      <c r="F308" s="60" t="str">
        <f>IF(ISBLANK('Sample Information'!T316),"Not provided",'Sample Information'!T316)</f>
        <v>Not provided</v>
      </c>
      <c r="V308" s="231" t="str">
        <f t="shared" si="74"/>
        <v/>
      </c>
      <c r="W30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8" s="224"/>
      <c r="AN308" s="79"/>
      <c r="AO308" s="79"/>
      <c r="AP308" s="79"/>
      <c r="BF308" s="231" t="str">
        <f t="shared" si="66"/>
        <v/>
      </c>
      <c r="BJ308" s="232" t="str">
        <f t="shared" si="67"/>
        <v/>
      </c>
      <c r="BK308" s="232" t="str">
        <f t="shared" si="75"/>
        <v/>
      </c>
      <c r="BL308" s="232" t="str">
        <f t="shared" si="76"/>
        <v/>
      </c>
      <c r="BU308" s="236" t="str">
        <f t="shared" si="68"/>
        <v/>
      </c>
      <c r="BV308" s="236" t="str">
        <f t="shared" si="69"/>
        <v/>
      </c>
      <c r="BW308" s="236" t="str">
        <f t="shared" si="70"/>
        <v/>
      </c>
      <c r="BX308" s="535"/>
      <c r="BY308" s="536"/>
      <c r="CP308" s="224"/>
      <c r="CQ308" s="79"/>
      <c r="CR308" s="79"/>
      <c r="CS308" s="225"/>
      <c r="DI308" s="132" t="str">
        <f t="shared" si="77"/>
        <v/>
      </c>
      <c r="DP308" s="73" t="str">
        <f t="shared" si="78"/>
        <v/>
      </c>
      <c r="DQ308" s="61" t="str">
        <f t="shared" si="71"/>
        <v/>
      </c>
      <c r="DR308" s="74" t="str">
        <f t="shared" si="72"/>
        <v/>
      </c>
      <c r="DS308" s="564" t="str">
        <f>IFERROR(LOOKUP(B308,Pooling_Pool1!$C$14:$C$337,Pooling_Pool1!$B$14:$B$337),"")</f>
        <v/>
      </c>
      <c r="DT308" s="596"/>
      <c r="DU308" s="93" t="str">
        <f t="shared" si="73"/>
        <v/>
      </c>
      <c r="DV308" s="93" t="str">
        <f t="shared" si="79"/>
        <v/>
      </c>
      <c r="DW308" s="120" t="str">
        <f t="shared" si="80"/>
        <v/>
      </c>
    </row>
    <row r="309" spans="1:127" x14ac:dyDescent="0.2">
      <c r="A309" s="563">
        <v>307</v>
      </c>
      <c r="B309" s="59" t="str">
        <f>IF(C309="","",'Critical Info &amp; Checklist'!$G$11&amp;"_"&amp;TEXT('New Data Sheet'!A309,"000")&amp;IF(ISBLANK('Sample Information'!D317),"","_"&amp;'Sample Information'!D317)&amp;IF(ISBLANK('Sample Information'!E317),"","_"&amp;'Sample Information'!E317)&amp;"_"&amp;C309)</f>
        <v/>
      </c>
      <c r="C309" s="91" t="str">
        <f>IF(ISBLANK('Sample Information'!C317),"",'Sample Information'!C317)</f>
        <v/>
      </c>
      <c r="D309" s="60" t="str">
        <f>IF(ISBLANK('Sample Information'!F317),"",'Sample Information'!F317)</f>
        <v/>
      </c>
      <c r="E309" s="70" t="str">
        <f>IF(ISBLANK('Sample Information'!E317),"",'Sample Information'!E317)</f>
        <v/>
      </c>
      <c r="F309" s="60" t="str">
        <f>IF(ISBLANK('Sample Information'!T317),"Not provided",'Sample Information'!T317)</f>
        <v>Not provided</v>
      </c>
      <c r="V309" s="231" t="str">
        <f t="shared" si="74"/>
        <v/>
      </c>
      <c r="W30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09" s="224"/>
      <c r="AN309" s="79"/>
      <c r="AO309" s="79"/>
      <c r="AP309" s="79"/>
      <c r="BF309" s="231" t="str">
        <f t="shared" si="66"/>
        <v/>
      </c>
      <c r="BJ309" s="232" t="str">
        <f t="shared" si="67"/>
        <v/>
      </c>
      <c r="BK309" s="232" t="str">
        <f t="shared" si="75"/>
        <v/>
      </c>
      <c r="BL309" s="232" t="str">
        <f t="shared" si="76"/>
        <v/>
      </c>
      <c r="BU309" s="236" t="str">
        <f t="shared" si="68"/>
        <v/>
      </c>
      <c r="BV309" s="236" t="str">
        <f t="shared" si="69"/>
        <v/>
      </c>
      <c r="BW309" s="236" t="str">
        <f t="shared" si="70"/>
        <v/>
      </c>
      <c r="BX309" s="535"/>
      <c r="BY309" s="536"/>
      <c r="CP309" s="224"/>
      <c r="CQ309" s="79"/>
      <c r="CR309" s="79"/>
      <c r="CS309" s="225"/>
      <c r="DI309" s="132" t="str">
        <f t="shared" si="77"/>
        <v/>
      </c>
      <c r="DP309" s="73" t="str">
        <f t="shared" si="78"/>
        <v/>
      </c>
      <c r="DQ309" s="61" t="str">
        <f t="shared" si="71"/>
        <v/>
      </c>
      <c r="DR309" s="74" t="str">
        <f t="shared" si="72"/>
        <v/>
      </c>
      <c r="DS309" s="564" t="str">
        <f>IFERROR(LOOKUP(B309,Pooling_Pool1!$C$14:$C$337,Pooling_Pool1!$B$14:$B$337),"")</f>
        <v/>
      </c>
      <c r="DT309" s="596"/>
      <c r="DU309" s="93" t="str">
        <f t="shared" si="73"/>
        <v/>
      </c>
      <c r="DV309" s="93" t="str">
        <f t="shared" si="79"/>
        <v/>
      </c>
      <c r="DW309" s="120" t="str">
        <f t="shared" si="80"/>
        <v/>
      </c>
    </row>
    <row r="310" spans="1:127" x14ac:dyDescent="0.2">
      <c r="A310" s="563">
        <v>308</v>
      </c>
      <c r="B310" s="59" t="str">
        <f>IF(C310="","",'Critical Info &amp; Checklist'!$G$11&amp;"_"&amp;TEXT('New Data Sheet'!A310,"000")&amp;IF(ISBLANK('Sample Information'!D318),"","_"&amp;'Sample Information'!D318)&amp;IF(ISBLANK('Sample Information'!E318),"","_"&amp;'Sample Information'!E318)&amp;"_"&amp;C310)</f>
        <v/>
      </c>
      <c r="C310" s="91" t="str">
        <f>IF(ISBLANK('Sample Information'!C318),"",'Sample Information'!C318)</f>
        <v/>
      </c>
      <c r="D310" s="60" t="str">
        <f>IF(ISBLANK('Sample Information'!F318),"",'Sample Information'!F318)</f>
        <v/>
      </c>
      <c r="E310" s="70" t="str">
        <f>IF(ISBLANK('Sample Information'!E318),"",'Sample Information'!E318)</f>
        <v/>
      </c>
      <c r="F310" s="60" t="str">
        <f>IF(ISBLANK('Sample Information'!T318),"Not provided",'Sample Information'!T318)</f>
        <v>Not provided</v>
      </c>
      <c r="V310" s="231" t="str">
        <f t="shared" si="74"/>
        <v/>
      </c>
      <c r="W31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0" s="224"/>
      <c r="AN310" s="79"/>
      <c r="AO310" s="79"/>
      <c r="AP310" s="79"/>
      <c r="BF310" s="231" t="str">
        <f t="shared" si="66"/>
        <v/>
      </c>
      <c r="BJ310" s="232" t="str">
        <f t="shared" si="67"/>
        <v/>
      </c>
      <c r="BK310" s="232" t="str">
        <f t="shared" si="75"/>
        <v/>
      </c>
      <c r="BL310" s="232" t="str">
        <f t="shared" si="76"/>
        <v/>
      </c>
      <c r="BU310" s="236" t="str">
        <f t="shared" si="68"/>
        <v/>
      </c>
      <c r="BV310" s="236" t="str">
        <f t="shared" si="69"/>
        <v/>
      </c>
      <c r="BW310" s="236" t="str">
        <f t="shared" si="70"/>
        <v/>
      </c>
      <c r="BX310" s="535"/>
      <c r="BY310" s="536"/>
      <c r="CP310" s="224"/>
      <c r="CQ310" s="79"/>
      <c r="CR310" s="79"/>
      <c r="CS310" s="225"/>
      <c r="DI310" s="132" t="str">
        <f t="shared" si="77"/>
        <v/>
      </c>
      <c r="DP310" s="73" t="str">
        <f t="shared" si="78"/>
        <v/>
      </c>
      <c r="DQ310" s="61" t="str">
        <f t="shared" si="71"/>
        <v/>
      </c>
      <c r="DR310" s="74" t="str">
        <f t="shared" si="72"/>
        <v/>
      </c>
      <c r="DS310" s="564" t="str">
        <f>IFERROR(LOOKUP(B310,Pooling_Pool1!$C$14:$C$337,Pooling_Pool1!$B$14:$B$337),"")</f>
        <v/>
      </c>
      <c r="DT310" s="596"/>
      <c r="DU310" s="93" t="str">
        <f t="shared" si="73"/>
        <v/>
      </c>
      <c r="DV310" s="93" t="str">
        <f t="shared" si="79"/>
        <v/>
      </c>
      <c r="DW310" s="120" t="str">
        <f t="shared" si="80"/>
        <v/>
      </c>
    </row>
    <row r="311" spans="1:127" x14ac:dyDescent="0.2">
      <c r="A311" s="563">
        <v>309</v>
      </c>
      <c r="B311" s="59" t="str">
        <f>IF(C311="","",'Critical Info &amp; Checklist'!$G$11&amp;"_"&amp;TEXT('New Data Sheet'!A311,"000")&amp;IF(ISBLANK('Sample Information'!D319),"","_"&amp;'Sample Information'!D319)&amp;IF(ISBLANK('Sample Information'!E319),"","_"&amp;'Sample Information'!E319)&amp;"_"&amp;C311)</f>
        <v/>
      </c>
      <c r="C311" s="91" t="str">
        <f>IF(ISBLANK('Sample Information'!C319),"",'Sample Information'!C319)</f>
        <v/>
      </c>
      <c r="D311" s="60" t="str">
        <f>IF(ISBLANK('Sample Information'!F319),"",'Sample Information'!F319)</f>
        <v/>
      </c>
      <c r="E311" s="70" t="str">
        <f>IF(ISBLANK('Sample Information'!E319),"",'Sample Information'!E319)</f>
        <v/>
      </c>
      <c r="F311" s="60" t="str">
        <f>IF(ISBLANK('Sample Information'!T319),"Not provided",'Sample Information'!T319)</f>
        <v>Not provided</v>
      </c>
      <c r="V311" s="231" t="str">
        <f t="shared" si="74"/>
        <v/>
      </c>
      <c r="W31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1" s="224"/>
      <c r="AN311" s="79"/>
      <c r="AO311" s="79"/>
      <c r="AP311" s="79"/>
      <c r="BF311" s="231" t="str">
        <f t="shared" si="66"/>
        <v/>
      </c>
      <c r="BJ311" s="232" t="str">
        <f t="shared" si="67"/>
        <v/>
      </c>
      <c r="BK311" s="232" t="str">
        <f t="shared" si="75"/>
        <v/>
      </c>
      <c r="BL311" s="232" t="str">
        <f t="shared" si="76"/>
        <v/>
      </c>
      <c r="BU311" s="236" t="str">
        <f t="shared" si="68"/>
        <v/>
      </c>
      <c r="BV311" s="236" t="str">
        <f t="shared" si="69"/>
        <v/>
      </c>
      <c r="BW311" s="236" t="str">
        <f t="shared" si="70"/>
        <v/>
      </c>
      <c r="BX311" s="535"/>
      <c r="BY311" s="536"/>
      <c r="CP311" s="224"/>
      <c r="CQ311" s="79"/>
      <c r="CR311" s="79"/>
      <c r="CS311" s="225"/>
      <c r="DI311" s="132" t="str">
        <f t="shared" si="77"/>
        <v/>
      </c>
      <c r="DP311" s="73" t="str">
        <f t="shared" si="78"/>
        <v/>
      </c>
      <c r="DQ311" s="61" t="str">
        <f t="shared" si="71"/>
        <v/>
      </c>
      <c r="DR311" s="74" t="str">
        <f t="shared" si="72"/>
        <v/>
      </c>
      <c r="DS311" s="564" t="str">
        <f>IFERROR(LOOKUP(B311,Pooling_Pool1!$C$14:$C$337,Pooling_Pool1!$B$14:$B$337),"")</f>
        <v/>
      </c>
      <c r="DT311" s="596"/>
      <c r="DU311" s="93" t="str">
        <f t="shared" si="73"/>
        <v/>
      </c>
      <c r="DV311" s="93" t="str">
        <f t="shared" si="79"/>
        <v/>
      </c>
      <c r="DW311" s="120" t="str">
        <f t="shared" si="80"/>
        <v/>
      </c>
    </row>
    <row r="312" spans="1:127" x14ac:dyDescent="0.2">
      <c r="A312" s="563">
        <v>310</v>
      </c>
      <c r="B312" s="59" t="str">
        <f>IF(C312="","",'Critical Info &amp; Checklist'!$G$11&amp;"_"&amp;TEXT('New Data Sheet'!A312,"000")&amp;IF(ISBLANK('Sample Information'!D320),"","_"&amp;'Sample Information'!D320)&amp;IF(ISBLANK('Sample Information'!E320),"","_"&amp;'Sample Information'!E320)&amp;"_"&amp;C312)</f>
        <v/>
      </c>
      <c r="C312" s="91" t="str">
        <f>IF(ISBLANK('Sample Information'!C320),"",'Sample Information'!C320)</f>
        <v/>
      </c>
      <c r="D312" s="60" t="str">
        <f>IF(ISBLANK('Sample Information'!F320),"",'Sample Information'!F320)</f>
        <v/>
      </c>
      <c r="E312" s="70" t="str">
        <f>IF(ISBLANK('Sample Information'!E320),"",'Sample Information'!E320)</f>
        <v/>
      </c>
      <c r="F312" s="60" t="str">
        <f>IF(ISBLANK('Sample Information'!T320),"Not provided",'Sample Information'!T320)</f>
        <v>Not provided</v>
      </c>
      <c r="V312" s="231" t="str">
        <f t="shared" si="74"/>
        <v/>
      </c>
      <c r="W31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2" s="224"/>
      <c r="AN312" s="79"/>
      <c r="AO312" s="79"/>
      <c r="AP312" s="79"/>
      <c r="BF312" s="231" t="str">
        <f t="shared" si="66"/>
        <v/>
      </c>
      <c r="BJ312" s="232" t="str">
        <f t="shared" si="67"/>
        <v/>
      </c>
      <c r="BK312" s="232" t="str">
        <f t="shared" si="75"/>
        <v/>
      </c>
      <c r="BL312" s="232" t="str">
        <f t="shared" si="76"/>
        <v/>
      </c>
      <c r="BU312" s="236" t="str">
        <f t="shared" si="68"/>
        <v/>
      </c>
      <c r="BV312" s="236" t="str">
        <f t="shared" si="69"/>
        <v/>
      </c>
      <c r="BW312" s="236" t="str">
        <f t="shared" si="70"/>
        <v/>
      </c>
      <c r="BX312" s="535"/>
      <c r="BY312" s="536"/>
      <c r="CP312" s="224"/>
      <c r="CQ312" s="79"/>
      <c r="CR312" s="79"/>
      <c r="CS312" s="225"/>
      <c r="DI312" s="132" t="str">
        <f t="shared" si="77"/>
        <v/>
      </c>
      <c r="DP312" s="73" t="str">
        <f t="shared" si="78"/>
        <v/>
      </c>
      <c r="DQ312" s="61" t="str">
        <f t="shared" si="71"/>
        <v/>
      </c>
      <c r="DR312" s="74" t="str">
        <f t="shared" si="72"/>
        <v/>
      </c>
      <c r="DS312" s="564" t="str">
        <f>IFERROR(LOOKUP(B312,Pooling_Pool1!$C$14:$C$337,Pooling_Pool1!$B$14:$B$337),"")</f>
        <v/>
      </c>
      <c r="DT312" s="596"/>
      <c r="DU312" s="93" t="str">
        <f t="shared" si="73"/>
        <v/>
      </c>
      <c r="DV312" s="93" t="str">
        <f t="shared" si="79"/>
        <v/>
      </c>
      <c r="DW312" s="120" t="str">
        <f t="shared" si="80"/>
        <v/>
      </c>
    </row>
    <row r="313" spans="1:127" x14ac:dyDescent="0.2">
      <c r="A313" s="563">
        <v>311</v>
      </c>
      <c r="B313" s="59" t="str">
        <f>IF(C313="","",'Critical Info &amp; Checklist'!$G$11&amp;"_"&amp;TEXT('New Data Sheet'!A313,"000")&amp;IF(ISBLANK('Sample Information'!D321),"","_"&amp;'Sample Information'!D321)&amp;IF(ISBLANK('Sample Information'!E321),"","_"&amp;'Sample Information'!E321)&amp;"_"&amp;C313)</f>
        <v/>
      </c>
      <c r="C313" s="91" t="str">
        <f>IF(ISBLANK('Sample Information'!C321),"",'Sample Information'!C321)</f>
        <v/>
      </c>
      <c r="D313" s="60" t="str">
        <f>IF(ISBLANK('Sample Information'!F321),"",'Sample Information'!F321)</f>
        <v/>
      </c>
      <c r="E313" s="70" t="str">
        <f>IF(ISBLANK('Sample Information'!E321),"",'Sample Information'!E321)</f>
        <v/>
      </c>
      <c r="F313" s="60" t="str">
        <f>IF(ISBLANK('Sample Information'!T321),"Not provided",'Sample Information'!T321)</f>
        <v>Not provided</v>
      </c>
      <c r="V313" s="231" t="str">
        <f t="shared" si="74"/>
        <v/>
      </c>
      <c r="W31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3" s="224"/>
      <c r="AN313" s="79"/>
      <c r="AO313" s="79"/>
      <c r="AP313" s="79"/>
      <c r="BF313" s="231" t="str">
        <f t="shared" si="66"/>
        <v/>
      </c>
      <c r="BJ313" s="232" t="str">
        <f t="shared" si="67"/>
        <v/>
      </c>
      <c r="BK313" s="232" t="str">
        <f t="shared" si="75"/>
        <v/>
      </c>
      <c r="BL313" s="232" t="str">
        <f t="shared" si="76"/>
        <v/>
      </c>
      <c r="BU313" s="236" t="str">
        <f t="shared" si="68"/>
        <v/>
      </c>
      <c r="BV313" s="236" t="str">
        <f t="shared" si="69"/>
        <v/>
      </c>
      <c r="BW313" s="236" t="str">
        <f t="shared" si="70"/>
        <v/>
      </c>
      <c r="BX313" s="535"/>
      <c r="BY313" s="536"/>
      <c r="CP313" s="224"/>
      <c r="CQ313" s="79"/>
      <c r="CR313" s="79"/>
      <c r="CS313" s="225"/>
      <c r="DI313" s="132" t="str">
        <f t="shared" si="77"/>
        <v/>
      </c>
      <c r="DP313" s="73" t="str">
        <f t="shared" si="78"/>
        <v/>
      </c>
      <c r="DQ313" s="61" t="str">
        <f t="shared" si="71"/>
        <v/>
      </c>
      <c r="DR313" s="74" t="str">
        <f t="shared" si="72"/>
        <v/>
      </c>
      <c r="DS313" s="564" t="str">
        <f>IFERROR(LOOKUP(B313,Pooling_Pool1!$C$14:$C$337,Pooling_Pool1!$B$14:$B$337),"")</f>
        <v/>
      </c>
      <c r="DT313" s="596"/>
      <c r="DU313" s="93" t="str">
        <f t="shared" si="73"/>
        <v/>
      </c>
      <c r="DV313" s="93" t="str">
        <f t="shared" si="79"/>
        <v/>
      </c>
      <c r="DW313" s="120" t="str">
        <f t="shared" si="80"/>
        <v/>
      </c>
    </row>
    <row r="314" spans="1:127" x14ac:dyDescent="0.2">
      <c r="A314" s="563">
        <v>312</v>
      </c>
      <c r="B314" s="59" t="str">
        <f>IF(C314="","",'Critical Info &amp; Checklist'!$G$11&amp;"_"&amp;TEXT('New Data Sheet'!A314,"000")&amp;IF(ISBLANK('Sample Information'!D322),"","_"&amp;'Sample Information'!D322)&amp;IF(ISBLANK('Sample Information'!E322),"","_"&amp;'Sample Information'!E322)&amp;"_"&amp;C314)</f>
        <v/>
      </c>
      <c r="C314" s="91" t="str">
        <f>IF(ISBLANK('Sample Information'!C322),"",'Sample Information'!C322)</f>
        <v/>
      </c>
      <c r="D314" s="60" t="str">
        <f>IF(ISBLANK('Sample Information'!F322),"",'Sample Information'!F322)</f>
        <v/>
      </c>
      <c r="E314" s="70" t="str">
        <f>IF(ISBLANK('Sample Information'!E322),"",'Sample Information'!E322)</f>
        <v/>
      </c>
      <c r="F314" s="60" t="str">
        <f>IF(ISBLANK('Sample Information'!T322),"Not provided",'Sample Information'!T322)</f>
        <v>Not provided</v>
      </c>
      <c r="V314" s="231" t="str">
        <f t="shared" si="74"/>
        <v/>
      </c>
      <c r="W31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4" s="224"/>
      <c r="AN314" s="79"/>
      <c r="AO314" s="79"/>
      <c r="AP314" s="79"/>
      <c r="BF314" s="231" t="str">
        <f t="shared" si="66"/>
        <v/>
      </c>
      <c r="BJ314" s="232" t="str">
        <f t="shared" si="67"/>
        <v/>
      </c>
      <c r="BK314" s="232" t="str">
        <f t="shared" si="75"/>
        <v/>
      </c>
      <c r="BL314" s="232" t="str">
        <f t="shared" si="76"/>
        <v/>
      </c>
      <c r="BU314" s="236" t="str">
        <f t="shared" si="68"/>
        <v/>
      </c>
      <c r="BV314" s="236" t="str">
        <f t="shared" si="69"/>
        <v/>
      </c>
      <c r="BW314" s="236" t="str">
        <f t="shared" si="70"/>
        <v/>
      </c>
      <c r="BX314" s="535"/>
      <c r="BY314" s="536"/>
      <c r="CP314" s="224"/>
      <c r="CQ314" s="79"/>
      <c r="CR314" s="79"/>
      <c r="CS314" s="225"/>
      <c r="DI314" s="132" t="str">
        <f t="shared" si="77"/>
        <v/>
      </c>
      <c r="DP314" s="73" t="str">
        <f t="shared" si="78"/>
        <v/>
      </c>
      <c r="DQ314" s="61" t="str">
        <f t="shared" si="71"/>
        <v/>
      </c>
      <c r="DR314" s="74" t="str">
        <f t="shared" si="72"/>
        <v/>
      </c>
      <c r="DS314" s="564" t="str">
        <f>IFERROR(LOOKUP(B314,Pooling_Pool1!$C$14:$C$337,Pooling_Pool1!$B$14:$B$337),"")</f>
        <v/>
      </c>
      <c r="DT314" s="596"/>
      <c r="DU314" s="93" t="str">
        <f t="shared" si="73"/>
        <v/>
      </c>
      <c r="DV314" s="93" t="str">
        <f t="shared" si="79"/>
        <v/>
      </c>
      <c r="DW314" s="120" t="str">
        <f t="shared" si="80"/>
        <v/>
      </c>
    </row>
    <row r="315" spans="1:127" x14ac:dyDescent="0.2">
      <c r="A315" s="563">
        <v>313</v>
      </c>
      <c r="B315" s="59" t="str">
        <f>IF(C315="","",'Critical Info &amp; Checklist'!$G$11&amp;"_"&amp;TEXT('New Data Sheet'!A315,"000")&amp;IF(ISBLANK('Sample Information'!D323),"","_"&amp;'Sample Information'!D323)&amp;IF(ISBLANK('Sample Information'!E323),"","_"&amp;'Sample Information'!E323)&amp;"_"&amp;C315)</f>
        <v/>
      </c>
      <c r="C315" s="91" t="str">
        <f>IF(ISBLANK('Sample Information'!C323),"",'Sample Information'!C323)</f>
        <v/>
      </c>
      <c r="D315" s="60" t="str">
        <f>IF(ISBLANK('Sample Information'!F323),"",'Sample Information'!F323)</f>
        <v/>
      </c>
      <c r="E315" s="70" t="str">
        <f>IF(ISBLANK('Sample Information'!E323),"",'Sample Information'!E323)</f>
        <v/>
      </c>
      <c r="F315" s="60" t="str">
        <f>IF(ISBLANK('Sample Information'!T323),"Not provided",'Sample Information'!T323)</f>
        <v>Not provided</v>
      </c>
      <c r="V315" s="231" t="str">
        <f t="shared" si="74"/>
        <v/>
      </c>
      <c r="W31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5" s="224"/>
      <c r="AN315" s="79"/>
      <c r="AO315" s="79"/>
      <c r="AP315" s="79"/>
      <c r="BF315" s="231" t="str">
        <f t="shared" si="66"/>
        <v/>
      </c>
      <c r="BJ315" s="232" t="str">
        <f t="shared" si="67"/>
        <v/>
      </c>
      <c r="BK315" s="232" t="str">
        <f t="shared" si="75"/>
        <v/>
      </c>
      <c r="BL315" s="232" t="str">
        <f t="shared" si="76"/>
        <v/>
      </c>
      <c r="BU315" s="236" t="str">
        <f t="shared" si="68"/>
        <v/>
      </c>
      <c r="BV315" s="236" t="str">
        <f t="shared" si="69"/>
        <v/>
      </c>
      <c r="BW315" s="236" t="str">
        <f t="shared" si="70"/>
        <v/>
      </c>
      <c r="BX315" s="535"/>
      <c r="BY315" s="536"/>
      <c r="CP315" s="224"/>
      <c r="CQ315" s="79"/>
      <c r="CR315" s="79"/>
      <c r="CS315" s="225"/>
      <c r="DI315" s="132" t="str">
        <f t="shared" si="77"/>
        <v/>
      </c>
      <c r="DP315" s="73" t="str">
        <f t="shared" si="78"/>
        <v/>
      </c>
      <c r="DQ315" s="61" t="str">
        <f t="shared" si="71"/>
        <v/>
      </c>
      <c r="DR315" s="74" t="str">
        <f t="shared" si="72"/>
        <v/>
      </c>
      <c r="DS315" s="564" t="str">
        <f>IFERROR(LOOKUP(B315,Pooling_Pool1!$C$14:$C$337,Pooling_Pool1!$B$14:$B$337),"")</f>
        <v/>
      </c>
      <c r="DT315" s="596"/>
      <c r="DU315" s="93" t="str">
        <f t="shared" si="73"/>
        <v/>
      </c>
      <c r="DV315" s="93" t="str">
        <f t="shared" si="79"/>
        <v/>
      </c>
      <c r="DW315" s="120" t="str">
        <f t="shared" si="80"/>
        <v/>
      </c>
    </row>
    <row r="316" spans="1:127" x14ac:dyDescent="0.2">
      <c r="A316" s="563">
        <v>314</v>
      </c>
      <c r="B316" s="59" t="str">
        <f>IF(C316="","",'Critical Info &amp; Checklist'!$G$11&amp;"_"&amp;TEXT('New Data Sheet'!A316,"000")&amp;IF(ISBLANK('Sample Information'!D324),"","_"&amp;'Sample Information'!D324)&amp;IF(ISBLANK('Sample Information'!E324),"","_"&amp;'Sample Information'!E324)&amp;"_"&amp;C316)</f>
        <v/>
      </c>
      <c r="C316" s="91" t="str">
        <f>IF(ISBLANK('Sample Information'!C324),"",'Sample Information'!C324)</f>
        <v/>
      </c>
      <c r="D316" s="60" t="str">
        <f>IF(ISBLANK('Sample Information'!F324),"",'Sample Information'!F324)</f>
        <v/>
      </c>
      <c r="E316" s="70" t="str">
        <f>IF(ISBLANK('Sample Information'!E324),"",'Sample Information'!E324)</f>
        <v/>
      </c>
      <c r="F316" s="60" t="str">
        <f>IF(ISBLANK('Sample Information'!T324),"Not provided",'Sample Information'!T324)</f>
        <v>Not provided</v>
      </c>
      <c r="V316" s="231" t="str">
        <f t="shared" si="74"/>
        <v/>
      </c>
      <c r="W31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6" s="224"/>
      <c r="AN316" s="79"/>
      <c r="AO316" s="79"/>
      <c r="AP316" s="79"/>
      <c r="BF316" s="231" t="str">
        <f t="shared" si="66"/>
        <v/>
      </c>
      <c r="BJ316" s="232" t="str">
        <f t="shared" si="67"/>
        <v/>
      </c>
      <c r="BK316" s="232" t="str">
        <f t="shared" si="75"/>
        <v/>
      </c>
      <c r="BL316" s="232" t="str">
        <f t="shared" si="76"/>
        <v/>
      </c>
      <c r="BU316" s="236" t="str">
        <f t="shared" si="68"/>
        <v/>
      </c>
      <c r="BV316" s="236" t="str">
        <f t="shared" si="69"/>
        <v/>
      </c>
      <c r="BW316" s="236" t="str">
        <f t="shared" si="70"/>
        <v/>
      </c>
      <c r="BX316" s="535"/>
      <c r="BY316" s="536"/>
      <c r="CP316" s="224"/>
      <c r="CQ316" s="79"/>
      <c r="CR316" s="79"/>
      <c r="CS316" s="225"/>
      <c r="DI316" s="132" t="str">
        <f t="shared" si="77"/>
        <v/>
      </c>
      <c r="DP316" s="73" t="str">
        <f t="shared" si="78"/>
        <v/>
      </c>
      <c r="DQ316" s="61" t="str">
        <f t="shared" si="71"/>
        <v/>
      </c>
      <c r="DR316" s="74" t="str">
        <f t="shared" si="72"/>
        <v/>
      </c>
      <c r="DS316" s="564" t="str">
        <f>IFERROR(LOOKUP(B316,Pooling_Pool1!$C$14:$C$337,Pooling_Pool1!$B$14:$B$337),"")</f>
        <v/>
      </c>
      <c r="DT316" s="596"/>
      <c r="DU316" s="93" t="str">
        <f t="shared" si="73"/>
        <v/>
      </c>
      <c r="DV316" s="93" t="str">
        <f t="shared" si="79"/>
        <v/>
      </c>
      <c r="DW316" s="120" t="str">
        <f t="shared" si="80"/>
        <v/>
      </c>
    </row>
    <row r="317" spans="1:127" x14ac:dyDescent="0.2">
      <c r="A317" s="563">
        <v>315</v>
      </c>
      <c r="B317" s="59" t="str">
        <f>IF(C317="","",'Critical Info &amp; Checklist'!$G$11&amp;"_"&amp;TEXT('New Data Sheet'!A317,"000")&amp;IF(ISBLANK('Sample Information'!D325),"","_"&amp;'Sample Information'!D325)&amp;IF(ISBLANK('Sample Information'!E325),"","_"&amp;'Sample Information'!E325)&amp;"_"&amp;C317)</f>
        <v/>
      </c>
      <c r="C317" s="91" t="str">
        <f>IF(ISBLANK('Sample Information'!C325),"",'Sample Information'!C325)</f>
        <v/>
      </c>
      <c r="D317" s="60" t="str">
        <f>IF(ISBLANK('Sample Information'!F325),"",'Sample Information'!F325)</f>
        <v/>
      </c>
      <c r="E317" s="70" t="str">
        <f>IF(ISBLANK('Sample Information'!E325),"",'Sample Information'!E325)</f>
        <v/>
      </c>
      <c r="F317" s="60" t="str">
        <f>IF(ISBLANK('Sample Information'!T325),"Not provided",'Sample Information'!T325)</f>
        <v>Not provided</v>
      </c>
      <c r="V317" s="231" t="str">
        <f t="shared" si="74"/>
        <v/>
      </c>
      <c r="W31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7" s="224"/>
      <c r="AN317" s="79"/>
      <c r="AO317" s="79"/>
      <c r="AP317" s="79"/>
      <c r="BF317" s="231" t="str">
        <f t="shared" si="66"/>
        <v/>
      </c>
      <c r="BJ317" s="232" t="str">
        <f t="shared" si="67"/>
        <v/>
      </c>
      <c r="BK317" s="232" t="str">
        <f t="shared" si="75"/>
        <v/>
      </c>
      <c r="BL317" s="232" t="str">
        <f t="shared" si="76"/>
        <v/>
      </c>
      <c r="BU317" s="236" t="str">
        <f t="shared" si="68"/>
        <v/>
      </c>
      <c r="BV317" s="236" t="str">
        <f t="shared" si="69"/>
        <v/>
      </c>
      <c r="BW317" s="236" t="str">
        <f t="shared" si="70"/>
        <v/>
      </c>
      <c r="BX317" s="535"/>
      <c r="BY317" s="536"/>
      <c r="CP317" s="224"/>
      <c r="CQ317" s="79"/>
      <c r="CR317" s="79"/>
      <c r="CS317" s="225"/>
      <c r="DI317" s="132" t="str">
        <f t="shared" si="77"/>
        <v/>
      </c>
      <c r="DP317" s="73" t="str">
        <f t="shared" si="78"/>
        <v/>
      </c>
      <c r="DQ317" s="61" t="str">
        <f t="shared" si="71"/>
        <v/>
      </c>
      <c r="DR317" s="74" t="str">
        <f t="shared" si="72"/>
        <v/>
      </c>
      <c r="DS317" s="564" t="str">
        <f>IFERROR(LOOKUP(B317,Pooling_Pool1!$C$14:$C$337,Pooling_Pool1!$B$14:$B$337),"")</f>
        <v/>
      </c>
      <c r="DT317" s="596"/>
      <c r="DU317" s="93" t="str">
        <f t="shared" si="73"/>
        <v/>
      </c>
      <c r="DV317" s="93" t="str">
        <f t="shared" si="79"/>
        <v/>
      </c>
      <c r="DW317" s="120" t="str">
        <f t="shared" si="80"/>
        <v/>
      </c>
    </row>
    <row r="318" spans="1:127" x14ac:dyDescent="0.2">
      <c r="A318" s="563">
        <v>316</v>
      </c>
      <c r="B318" s="59" t="str">
        <f>IF(C318="","",'Critical Info &amp; Checklist'!$G$11&amp;"_"&amp;TEXT('New Data Sheet'!A318,"000")&amp;IF(ISBLANK('Sample Information'!D326),"","_"&amp;'Sample Information'!D326)&amp;IF(ISBLANK('Sample Information'!E326),"","_"&amp;'Sample Information'!E326)&amp;"_"&amp;C318)</f>
        <v/>
      </c>
      <c r="C318" s="91" t="str">
        <f>IF(ISBLANK('Sample Information'!C326),"",'Sample Information'!C326)</f>
        <v/>
      </c>
      <c r="D318" s="60" t="str">
        <f>IF(ISBLANK('Sample Information'!F326),"",'Sample Information'!F326)</f>
        <v/>
      </c>
      <c r="E318" s="70" t="str">
        <f>IF(ISBLANK('Sample Information'!E326),"",'Sample Information'!E326)</f>
        <v/>
      </c>
      <c r="F318" s="60" t="str">
        <f>IF(ISBLANK('Sample Information'!T326),"Not provided",'Sample Information'!T326)</f>
        <v>Not provided</v>
      </c>
      <c r="V318" s="231" t="str">
        <f t="shared" si="74"/>
        <v/>
      </c>
      <c r="W31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8" s="224"/>
      <c r="AN318" s="79"/>
      <c r="AO318" s="79"/>
      <c r="AP318" s="79"/>
      <c r="BF318" s="231" t="str">
        <f t="shared" si="66"/>
        <v/>
      </c>
      <c r="BJ318" s="232" t="str">
        <f t="shared" si="67"/>
        <v/>
      </c>
      <c r="BK318" s="232" t="str">
        <f t="shared" si="75"/>
        <v/>
      </c>
      <c r="BL318" s="232" t="str">
        <f t="shared" si="76"/>
        <v/>
      </c>
      <c r="BU318" s="236" t="str">
        <f t="shared" si="68"/>
        <v/>
      </c>
      <c r="BV318" s="236" t="str">
        <f t="shared" si="69"/>
        <v/>
      </c>
      <c r="BW318" s="236" t="str">
        <f t="shared" si="70"/>
        <v/>
      </c>
      <c r="BX318" s="535"/>
      <c r="BY318" s="536"/>
      <c r="CP318" s="224"/>
      <c r="CQ318" s="79"/>
      <c r="CR318" s="79"/>
      <c r="CS318" s="225"/>
      <c r="DI318" s="132" t="str">
        <f t="shared" si="77"/>
        <v/>
      </c>
      <c r="DP318" s="73" t="str">
        <f t="shared" si="78"/>
        <v/>
      </c>
      <c r="DQ318" s="61" t="str">
        <f t="shared" si="71"/>
        <v/>
      </c>
      <c r="DR318" s="74" t="str">
        <f t="shared" si="72"/>
        <v/>
      </c>
      <c r="DS318" s="564" t="str">
        <f>IFERROR(LOOKUP(B318,Pooling_Pool1!$C$14:$C$337,Pooling_Pool1!$B$14:$B$337),"")</f>
        <v/>
      </c>
      <c r="DT318" s="596"/>
      <c r="DU318" s="93" t="str">
        <f t="shared" si="73"/>
        <v/>
      </c>
      <c r="DV318" s="93" t="str">
        <f t="shared" si="79"/>
        <v/>
      </c>
      <c r="DW318" s="120" t="str">
        <f t="shared" si="80"/>
        <v/>
      </c>
    </row>
    <row r="319" spans="1:127" x14ac:dyDescent="0.2">
      <c r="A319" s="563">
        <v>317</v>
      </c>
      <c r="B319" s="59" t="str">
        <f>IF(C319="","",'Critical Info &amp; Checklist'!$G$11&amp;"_"&amp;TEXT('New Data Sheet'!A319,"000")&amp;IF(ISBLANK('Sample Information'!D327),"","_"&amp;'Sample Information'!D327)&amp;IF(ISBLANK('Sample Information'!E327),"","_"&amp;'Sample Information'!E327)&amp;"_"&amp;C319)</f>
        <v/>
      </c>
      <c r="C319" s="91" t="str">
        <f>IF(ISBLANK('Sample Information'!C327),"",'Sample Information'!C327)</f>
        <v/>
      </c>
      <c r="D319" s="60" t="str">
        <f>IF(ISBLANK('Sample Information'!F327),"",'Sample Information'!F327)</f>
        <v/>
      </c>
      <c r="E319" s="70" t="str">
        <f>IF(ISBLANK('Sample Information'!E327),"",'Sample Information'!E327)</f>
        <v/>
      </c>
      <c r="F319" s="60" t="str">
        <f>IF(ISBLANK('Sample Information'!T327),"Not provided",'Sample Information'!T327)</f>
        <v>Not provided</v>
      </c>
      <c r="V319" s="231" t="str">
        <f t="shared" si="74"/>
        <v/>
      </c>
      <c r="W31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19" s="224"/>
      <c r="AN319" s="79"/>
      <c r="AO319" s="79"/>
      <c r="AP319" s="79"/>
      <c r="BF319" s="231" t="str">
        <f t="shared" si="66"/>
        <v/>
      </c>
      <c r="BJ319" s="232" t="str">
        <f t="shared" si="67"/>
        <v/>
      </c>
      <c r="BK319" s="232" t="str">
        <f t="shared" si="75"/>
        <v/>
      </c>
      <c r="BL319" s="232" t="str">
        <f t="shared" si="76"/>
        <v/>
      </c>
      <c r="BU319" s="236" t="str">
        <f t="shared" si="68"/>
        <v/>
      </c>
      <c r="BV319" s="236" t="str">
        <f t="shared" si="69"/>
        <v/>
      </c>
      <c r="BW319" s="236" t="str">
        <f t="shared" si="70"/>
        <v/>
      </c>
      <c r="BX319" s="535"/>
      <c r="BY319" s="536"/>
      <c r="CP319" s="224"/>
      <c r="CQ319" s="79"/>
      <c r="CR319" s="79"/>
      <c r="CS319" s="225"/>
      <c r="DI319" s="132" t="str">
        <f t="shared" si="77"/>
        <v/>
      </c>
      <c r="DP319" s="73" t="str">
        <f t="shared" si="78"/>
        <v/>
      </c>
      <c r="DQ319" s="61" t="str">
        <f t="shared" si="71"/>
        <v/>
      </c>
      <c r="DR319" s="74" t="str">
        <f t="shared" si="72"/>
        <v/>
      </c>
      <c r="DS319" s="564" t="str">
        <f>IFERROR(LOOKUP(B319,Pooling_Pool1!$C$14:$C$337,Pooling_Pool1!$B$14:$B$337),"")</f>
        <v/>
      </c>
      <c r="DT319" s="596"/>
      <c r="DU319" s="93" t="str">
        <f t="shared" si="73"/>
        <v/>
      </c>
      <c r="DV319" s="93" t="str">
        <f t="shared" si="79"/>
        <v/>
      </c>
      <c r="DW319" s="120" t="str">
        <f t="shared" si="80"/>
        <v/>
      </c>
    </row>
    <row r="320" spans="1:127" x14ac:dyDescent="0.2">
      <c r="A320" s="563">
        <v>318</v>
      </c>
      <c r="B320" s="59" t="str">
        <f>IF(C320="","",'Critical Info &amp; Checklist'!$G$11&amp;"_"&amp;TEXT('New Data Sheet'!A320,"000")&amp;IF(ISBLANK('Sample Information'!D328),"","_"&amp;'Sample Information'!D328)&amp;IF(ISBLANK('Sample Information'!E328),"","_"&amp;'Sample Information'!E328)&amp;"_"&amp;C320)</f>
        <v/>
      </c>
      <c r="C320" s="91" t="str">
        <f>IF(ISBLANK('Sample Information'!C328),"",'Sample Information'!C328)</f>
        <v/>
      </c>
      <c r="D320" s="60" t="str">
        <f>IF(ISBLANK('Sample Information'!F328),"",'Sample Information'!F328)</f>
        <v/>
      </c>
      <c r="E320" s="70" t="str">
        <f>IF(ISBLANK('Sample Information'!E328),"",'Sample Information'!E328)</f>
        <v/>
      </c>
      <c r="F320" s="60" t="str">
        <f>IF(ISBLANK('Sample Information'!T328),"Not provided",'Sample Information'!T328)</f>
        <v>Not provided</v>
      </c>
      <c r="V320" s="231" t="str">
        <f t="shared" si="74"/>
        <v/>
      </c>
      <c r="W32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0" s="224"/>
      <c r="AN320" s="79"/>
      <c r="AO320" s="79"/>
      <c r="AP320" s="79"/>
      <c r="BF320" s="231" t="str">
        <f t="shared" si="66"/>
        <v/>
      </c>
      <c r="BJ320" s="232" t="str">
        <f t="shared" si="67"/>
        <v/>
      </c>
      <c r="BK320" s="232" t="str">
        <f t="shared" si="75"/>
        <v/>
      </c>
      <c r="BL320" s="232" t="str">
        <f t="shared" si="76"/>
        <v/>
      </c>
      <c r="BU320" s="236" t="str">
        <f t="shared" si="68"/>
        <v/>
      </c>
      <c r="BV320" s="236" t="str">
        <f t="shared" si="69"/>
        <v/>
      </c>
      <c r="BW320" s="236" t="str">
        <f t="shared" si="70"/>
        <v/>
      </c>
      <c r="BX320" s="535"/>
      <c r="BY320" s="536"/>
      <c r="CP320" s="224"/>
      <c r="CQ320" s="79"/>
      <c r="CR320" s="79"/>
      <c r="CS320" s="225"/>
      <c r="DI320" s="132" t="str">
        <f t="shared" si="77"/>
        <v/>
      </c>
      <c r="DP320" s="73" t="str">
        <f t="shared" si="78"/>
        <v/>
      </c>
      <c r="DQ320" s="61" t="str">
        <f t="shared" si="71"/>
        <v/>
      </c>
      <c r="DR320" s="74" t="str">
        <f t="shared" si="72"/>
        <v/>
      </c>
      <c r="DS320" s="564" t="str">
        <f>IFERROR(LOOKUP(B320,Pooling_Pool1!$C$14:$C$337,Pooling_Pool1!$B$14:$B$337),"")</f>
        <v/>
      </c>
      <c r="DT320" s="596"/>
      <c r="DU320" s="93" t="str">
        <f t="shared" si="73"/>
        <v/>
      </c>
      <c r="DV320" s="93" t="str">
        <f t="shared" si="79"/>
        <v/>
      </c>
      <c r="DW320" s="120" t="str">
        <f t="shared" si="80"/>
        <v/>
      </c>
    </row>
    <row r="321" spans="1:127" x14ac:dyDescent="0.2">
      <c r="A321" s="563">
        <v>319</v>
      </c>
      <c r="B321" s="59" t="str">
        <f>IF(C321="","",'Critical Info &amp; Checklist'!$G$11&amp;"_"&amp;TEXT('New Data Sheet'!A321,"000")&amp;IF(ISBLANK('Sample Information'!D329),"","_"&amp;'Sample Information'!D329)&amp;IF(ISBLANK('Sample Information'!E329),"","_"&amp;'Sample Information'!E329)&amp;"_"&amp;C321)</f>
        <v/>
      </c>
      <c r="C321" s="91" t="str">
        <f>IF(ISBLANK('Sample Information'!C329),"",'Sample Information'!C329)</f>
        <v/>
      </c>
      <c r="D321" s="60" t="str">
        <f>IF(ISBLANK('Sample Information'!F329),"",'Sample Information'!F329)</f>
        <v/>
      </c>
      <c r="E321" s="70" t="str">
        <f>IF(ISBLANK('Sample Information'!E329),"",'Sample Information'!E329)</f>
        <v/>
      </c>
      <c r="F321" s="60" t="str">
        <f>IF(ISBLANK('Sample Information'!T329),"Not provided",'Sample Information'!T329)</f>
        <v>Not provided</v>
      </c>
      <c r="V321" s="231" t="str">
        <f t="shared" si="74"/>
        <v/>
      </c>
      <c r="W32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1" s="224"/>
      <c r="AN321" s="79"/>
      <c r="AO321" s="79"/>
      <c r="AP321" s="79"/>
      <c r="BF321" s="231" t="str">
        <f t="shared" si="66"/>
        <v/>
      </c>
      <c r="BJ321" s="232" t="str">
        <f t="shared" si="67"/>
        <v/>
      </c>
      <c r="BK321" s="232" t="str">
        <f t="shared" si="75"/>
        <v/>
      </c>
      <c r="BL321" s="232" t="str">
        <f t="shared" si="76"/>
        <v/>
      </c>
      <c r="BU321" s="236" t="str">
        <f t="shared" si="68"/>
        <v/>
      </c>
      <c r="BV321" s="236" t="str">
        <f t="shared" si="69"/>
        <v/>
      </c>
      <c r="BW321" s="236" t="str">
        <f t="shared" si="70"/>
        <v/>
      </c>
      <c r="BX321" s="535"/>
      <c r="BY321" s="536"/>
      <c r="CP321" s="224"/>
      <c r="CQ321" s="79"/>
      <c r="CR321" s="79"/>
      <c r="CS321" s="225"/>
      <c r="DI321" s="132" t="str">
        <f t="shared" si="77"/>
        <v/>
      </c>
      <c r="DP321" s="73" t="str">
        <f t="shared" si="78"/>
        <v/>
      </c>
      <c r="DQ321" s="61" t="str">
        <f t="shared" si="71"/>
        <v/>
      </c>
      <c r="DR321" s="74" t="str">
        <f t="shared" si="72"/>
        <v/>
      </c>
      <c r="DS321" s="564" t="str">
        <f>IFERROR(LOOKUP(B321,Pooling_Pool1!$C$14:$C$337,Pooling_Pool1!$B$14:$B$337),"")</f>
        <v/>
      </c>
      <c r="DT321" s="596"/>
      <c r="DU321" s="93" t="str">
        <f t="shared" si="73"/>
        <v/>
      </c>
      <c r="DV321" s="93" t="str">
        <f t="shared" si="79"/>
        <v/>
      </c>
      <c r="DW321" s="120" t="str">
        <f t="shared" si="80"/>
        <v/>
      </c>
    </row>
    <row r="322" spans="1:127" x14ac:dyDescent="0.2">
      <c r="A322" s="563">
        <v>320</v>
      </c>
      <c r="B322" s="59" t="str">
        <f>IF(C322="","",'Critical Info &amp; Checklist'!$G$11&amp;"_"&amp;TEXT('New Data Sheet'!A322,"000")&amp;IF(ISBLANK('Sample Information'!D330),"","_"&amp;'Sample Information'!D330)&amp;IF(ISBLANK('Sample Information'!E330),"","_"&amp;'Sample Information'!E330)&amp;"_"&amp;C322)</f>
        <v/>
      </c>
      <c r="C322" s="91" t="str">
        <f>IF(ISBLANK('Sample Information'!C330),"",'Sample Information'!C330)</f>
        <v/>
      </c>
      <c r="D322" s="60" t="str">
        <f>IF(ISBLANK('Sample Information'!F330),"",'Sample Information'!F330)</f>
        <v/>
      </c>
      <c r="E322" s="70" t="str">
        <f>IF(ISBLANK('Sample Information'!E330),"",'Sample Information'!E330)</f>
        <v/>
      </c>
      <c r="F322" s="60" t="str">
        <f>IF(ISBLANK('Sample Information'!T330),"Not provided",'Sample Information'!T330)</f>
        <v>Not provided</v>
      </c>
      <c r="V322" s="231" t="str">
        <f t="shared" si="74"/>
        <v/>
      </c>
      <c r="W32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2" s="224"/>
      <c r="AN322" s="79"/>
      <c r="AO322" s="79"/>
      <c r="AP322" s="79"/>
      <c r="BF322" s="231" t="str">
        <f t="shared" si="66"/>
        <v/>
      </c>
      <c r="BJ322" s="232" t="str">
        <f t="shared" si="67"/>
        <v/>
      </c>
      <c r="BK322" s="232" t="str">
        <f t="shared" si="75"/>
        <v/>
      </c>
      <c r="BL322" s="232" t="str">
        <f t="shared" si="76"/>
        <v/>
      </c>
      <c r="BU322" s="236" t="str">
        <f t="shared" si="68"/>
        <v/>
      </c>
      <c r="BV322" s="236" t="str">
        <f t="shared" si="69"/>
        <v/>
      </c>
      <c r="BW322" s="236" t="str">
        <f t="shared" si="70"/>
        <v/>
      </c>
      <c r="BX322" s="535"/>
      <c r="BY322" s="536"/>
      <c r="CP322" s="224"/>
      <c r="CQ322" s="79"/>
      <c r="CR322" s="79"/>
      <c r="CS322" s="225"/>
      <c r="DI322" s="132" t="str">
        <f t="shared" si="77"/>
        <v/>
      </c>
      <c r="DP322" s="73" t="str">
        <f t="shared" si="78"/>
        <v/>
      </c>
      <c r="DQ322" s="61" t="str">
        <f t="shared" si="71"/>
        <v/>
      </c>
      <c r="DR322" s="74" t="str">
        <f t="shared" si="72"/>
        <v/>
      </c>
      <c r="DS322" s="564" t="str">
        <f>IFERROR(LOOKUP(B322,Pooling_Pool1!$C$14:$C$337,Pooling_Pool1!$B$14:$B$337),"")</f>
        <v/>
      </c>
      <c r="DT322" s="596"/>
      <c r="DU322" s="93" t="str">
        <f t="shared" si="73"/>
        <v/>
      </c>
      <c r="DV322" s="93" t="str">
        <f t="shared" si="79"/>
        <v/>
      </c>
      <c r="DW322" s="120" t="str">
        <f t="shared" si="80"/>
        <v/>
      </c>
    </row>
    <row r="323" spans="1:127" x14ac:dyDescent="0.2">
      <c r="A323" s="563">
        <v>321</v>
      </c>
      <c r="B323" s="59" t="str">
        <f>IF(C323="","",'Critical Info &amp; Checklist'!$G$11&amp;"_"&amp;TEXT('New Data Sheet'!A323,"000")&amp;IF(ISBLANK('Sample Information'!D331),"","_"&amp;'Sample Information'!D331)&amp;IF(ISBLANK('Sample Information'!E331),"","_"&amp;'Sample Information'!E331)&amp;"_"&amp;C323)</f>
        <v/>
      </c>
      <c r="C323" s="91" t="str">
        <f>IF(ISBLANK('Sample Information'!C331),"",'Sample Information'!C331)</f>
        <v/>
      </c>
      <c r="D323" s="60" t="str">
        <f>IF(ISBLANK('Sample Information'!F331),"",'Sample Information'!F331)</f>
        <v/>
      </c>
      <c r="E323" s="70" t="str">
        <f>IF(ISBLANK('Sample Information'!E331),"",'Sample Information'!E331)</f>
        <v/>
      </c>
      <c r="F323" s="60" t="str">
        <f>IF(ISBLANK('Sample Information'!T331),"Not provided",'Sample Information'!T331)</f>
        <v>Not provided</v>
      </c>
      <c r="V323" s="231" t="str">
        <f t="shared" si="74"/>
        <v/>
      </c>
      <c r="W32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3" s="224"/>
      <c r="AN323" s="79"/>
      <c r="AO323" s="79"/>
      <c r="AP323" s="79"/>
      <c r="BF323" s="231" t="str">
        <f t="shared" ref="BF323:BF386" si="81">IF(AND(AL323&gt;0,NOT(ISBLANK(BE323))),AL323/IF(ISNUMBER(SEARCH("Tape",BE323)),5,IF(ISNUMBER(SEARCH("Bio",BE323)),1)),"")</f>
        <v/>
      </c>
      <c r="BJ323" s="232" t="str">
        <f t="shared" ref="BJ323:BJ386" si="82">IF(K323&gt;0,IF(AB323&gt;0,AB323,K323)-IF(BG323&gt;0,1)-AI323*AJ323,"")</f>
        <v/>
      </c>
      <c r="BK323" s="232" t="str">
        <f t="shared" si="75"/>
        <v/>
      </c>
      <c r="BL323" s="232" t="str">
        <f t="shared" si="76"/>
        <v/>
      </c>
      <c r="BU323" s="236" t="str">
        <f t="shared" ref="BU323:BU386" si="83">IFERROR(BS323/((AH323/BR323)*AL323),"")</f>
        <v/>
      </c>
      <c r="BV323" s="236" t="str">
        <f t="shared" ref="BV323:BV386" si="84">IF(BT323&gt;0,BT323-BU323,"")</f>
        <v/>
      </c>
      <c r="BW323" s="236" t="str">
        <f t="shared" ref="BW323:BW386" si="85">IF(BU323="","",IF(BU323&gt;(BJ323/2),"using &gt;1/2","ok"))</f>
        <v/>
      </c>
      <c r="BX323" s="535"/>
      <c r="BY323" s="536"/>
      <c r="CP323" s="224"/>
      <c r="CQ323" s="79"/>
      <c r="CR323" s="79"/>
      <c r="CS323" s="225"/>
      <c r="DI323" s="132" t="str">
        <f t="shared" si="77"/>
        <v/>
      </c>
      <c r="DP323" s="73" t="str">
        <f t="shared" si="78"/>
        <v/>
      </c>
      <c r="DQ323" s="61" t="str">
        <f t="shared" ref="DQ323:DQ386" si="86">IF(CO323&gt;0,CO323*CE323,"")</f>
        <v/>
      </c>
      <c r="DR323" s="74" t="str">
        <f t="shared" ref="DR323:DR386" si="87">IFERROR((DP323/(660*DL323))*10^6,"")</f>
        <v/>
      </c>
      <c r="DS323" s="564" t="str">
        <f>IFERROR(LOOKUP(B323,Pooling_Pool1!$C$14:$C$337,Pooling_Pool1!$B$14:$B$337),"")</f>
        <v/>
      </c>
      <c r="DT323" s="596"/>
      <c r="DU323" s="93" t="str">
        <f t="shared" ref="DU323:DU386" si="88">IFERROR(F323*10^6,"")</f>
        <v/>
      </c>
      <c r="DV323" s="93" t="str">
        <f t="shared" si="79"/>
        <v/>
      </c>
      <c r="DW323" s="120" t="str">
        <f t="shared" si="80"/>
        <v/>
      </c>
    </row>
    <row r="324" spans="1:127" x14ac:dyDescent="0.2">
      <c r="A324" s="563">
        <v>322</v>
      </c>
      <c r="B324" s="59" t="str">
        <f>IF(C324="","",'Critical Info &amp; Checklist'!$G$11&amp;"_"&amp;TEXT('New Data Sheet'!A324,"000")&amp;IF(ISBLANK('Sample Information'!D332),"","_"&amp;'Sample Information'!D332)&amp;IF(ISBLANK('Sample Information'!E332),"","_"&amp;'Sample Information'!E332)&amp;"_"&amp;C324)</f>
        <v/>
      </c>
      <c r="C324" s="91" t="str">
        <f>IF(ISBLANK('Sample Information'!C332),"",'Sample Information'!C332)</f>
        <v/>
      </c>
      <c r="D324" s="60" t="str">
        <f>IF(ISBLANK('Sample Information'!F332),"",'Sample Information'!F332)</f>
        <v/>
      </c>
      <c r="E324" s="70" t="str">
        <f>IF(ISBLANK('Sample Information'!E332),"",'Sample Information'!E332)</f>
        <v/>
      </c>
      <c r="F324" s="60" t="str">
        <f>IF(ISBLANK('Sample Information'!T332),"Not provided",'Sample Information'!T332)</f>
        <v>Not provided</v>
      </c>
      <c r="V324" s="231" t="str">
        <f t="shared" ref="V324:V386" si="89">IF(U324*K324&gt;0,U324*K324,"")</f>
        <v/>
      </c>
      <c r="W32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4" s="224"/>
      <c r="AN324" s="79"/>
      <c r="AO324" s="79"/>
      <c r="AP324" s="79"/>
      <c r="BF324" s="231" t="str">
        <f t="shared" si="81"/>
        <v/>
      </c>
      <c r="BJ324" s="232" t="str">
        <f t="shared" si="82"/>
        <v/>
      </c>
      <c r="BK324" s="232" t="str">
        <f t="shared" ref="BK324:BK386" si="90">IF(AL324&gt;0,AL324,"")</f>
        <v/>
      </c>
      <c r="BL324" s="232" t="str">
        <f t="shared" ref="BL324:BL386" si="91">IFERROR(BJ324*BK324,"")</f>
        <v/>
      </c>
      <c r="BU324" s="236" t="str">
        <f t="shared" si="83"/>
        <v/>
      </c>
      <c r="BV324" s="236" t="str">
        <f t="shared" si="84"/>
        <v/>
      </c>
      <c r="BW324" s="236" t="str">
        <f t="shared" si="85"/>
        <v/>
      </c>
      <c r="BX324" s="535"/>
      <c r="BY324" s="536"/>
      <c r="CP324" s="224"/>
      <c r="CQ324" s="79"/>
      <c r="CR324" s="79"/>
      <c r="CS324" s="225"/>
      <c r="DI324" s="132" t="str">
        <f t="shared" ref="DI324:DI386" si="92">IF(ISBLANK(CY324),"",CY324)</f>
        <v/>
      </c>
      <c r="DP324" s="73" t="str">
        <f t="shared" ref="DP324:DP386" si="93">IF(DC324&gt;0,DC324*(DO324/100),"")</f>
        <v/>
      </c>
      <c r="DQ324" s="61" t="str">
        <f t="shared" si="86"/>
        <v/>
      </c>
      <c r="DR324" s="74" t="str">
        <f t="shared" si="87"/>
        <v/>
      </c>
      <c r="DS324" s="564" t="str">
        <f>IFERROR(LOOKUP(B324,Pooling_Pool1!$C$14:$C$337,Pooling_Pool1!$B$14:$B$337),"")</f>
        <v/>
      </c>
      <c r="DT324" s="596"/>
      <c r="DU324" s="93" t="str">
        <f t="shared" si="88"/>
        <v/>
      </c>
      <c r="DV324" s="93" t="str">
        <f t="shared" ref="DV324:DV386" si="94">IFERROR(DT324-DU324,"")</f>
        <v/>
      </c>
      <c r="DW324" s="120" t="str">
        <f t="shared" ref="DW324:DW386" si="95">IFERROR(DT324/DS324,"")</f>
        <v/>
      </c>
    </row>
    <row r="325" spans="1:127" x14ac:dyDescent="0.2">
      <c r="A325" s="563">
        <v>323</v>
      </c>
      <c r="B325" s="59" t="str">
        <f>IF(C325="","",'Critical Info &amp; Checklist'!$G$11&amp;"_"&amp;TEXT('New Data Sheet'!A325,"000")&amp;IF(ISBLANK('Sample Information'!D333),"","_"&amp;'Sample Information'!D333)&amp;IF(ISBLANK('Sample Information'!E333),"","_"&amp;'Sample Information'!E333)&amp;"_"&amp;C325)</f>
        <v/>
      </c>
      <c r="C325" s="91" t="str">
        <f>IF(ISBLANK('Sample Information'!C333),"",'Sample Information'!C333)</f>
        <v/>
      </c>
      <c r="D325" s="60" t="str">
        <f>IF(ISBLANK('Sample Information'!F333),"",'Sample Information'!F333)</f>
        <v/>
      </c>
      <c r="E325" s="70" t="str">
        <f>IF(ISBLANK('Sample Information'!E333),"",'Sample Information'!E333)</f>
        <v/>
      </c>
      <c r="F325" s="60" t="str">
        <f>IF(ISBLANK('Sample Information'!T333),"Not provided",'Sample Information'!T333)</f>
        <v>Not provided</v>
      </c>
      <c r="V325" s="231" t="str">
        <f t="shared" si="89"/>
        <v/>
      </c>
      <c r="W32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5" s="224"/>
      <c r="AN325" s="79"/>
      <c r="AO325" s="79"/>
      <c r="AP325" s="79"/>
      <c r="BF325" s="231" t="str">
        <f t="shared" si="81"/>
        <v/>
      </c>
      <c r="BJ325" s="232" t="str">
        <f t="shared" si="82"/>
        <v/>
      </c>
      <c r="BK325" s="232" t="str">
        <f t="shared" si="90"/>
        <v/>
      </c>
      <c r="BL325" s="232" t="str">
        <f t="shared" si="91"/>
        <v/>
      </c>
      <c r="BU325" s="236" t="str">
        <f t="shared" si="83"/>
        <v/>
      </c>
      <c r="BV325" s="236" t="str">
        <f t="shared" si="84"/>
        <v/>
      </c>
      <c r="BW325" s="236" t="str">
        <f t="shared" si="85"/>
        <v/>
      </c>
      <c r="BX325" s="535"/>
      <c r="BY325" s="536"/>
      <c r="CP325" s="224"/>
      <c r="CQ325" s="79"/>
      <c r="CR325" s="79"/>
      <c r="CS325" s="225"/>
      <c r="DI325" s="132" t="str">
        <f t="shared" si="92"/>
        <v/>
      </c>
      <c r="DP325" s="73" t="str">
        <f t="shared" si="93"/>
        <v/>
      </c>
      <c r="DQ325" s="61" t="str">
        <f t="shared" si="86"/>
        <v/>
      </c>
      <c r="DR325" s="74" t="str">
        <f t="shared" si="87"/>
        <v/>
      </c>
      <c r="DS325" s="564" t="str">
        <f>IFERROR(LOOKUP(B325,Pooling_Pool1!$C$14:$C$337,Pooling_Pool1!$B$14:$B$337),"")</f>
        <v/>
      </c>
      <c r="DT325" s="596"/>
      <c r="DU325" s="93" t="str">
        <f t="shared" si="88"/>
        <v/>
      </c>
      <c r="DV325" s="93" t="str">
        <f t="shared" si="94"/>
        <v/>
      </c>
      <c r="DW325" s="120" t="str">
        <f t="shared" si="95"/>
        <v/>
      </c>
    </row>
    <row r="326" spans="1:127" x14ac:dyDescent="0.2">
      <c r="A326" s="563">
        <v>324</v>
      </c>
      <c r="B326" s="59" t="str">
        <f>IF(C326="","",'Critical Info &amp; Checklist'!$G$11&amp;"_"&amp;TEXT('New Data Sheet'!A326,"000")&amp;IF(ISBLANK('Sample Information'!D334),"","_"&amp;'Sample Information'!D334)&amp;IF(ISBLANK('Sample Information'!E334),"","_"&amp;'Sample Information'!E334)&amp;"_"&amp;C326)</f>
        <v/>
      </c>
      <c r="C326" s="91" t="str">
        <f>IF(ISBLANK('Sample Information'!C334),"",'Sample Information'!C334)</f>
        <v/>
      </c>
      <c r="D326" s="60" t="str">
        <f>IF(ISBLANK('Sample Information'!F334),"",'Sample Information'!F334)</f>
        <v/>
      </c>
      <c r="E326" s="70" t="str">
        <f>IF(ISBLANK('Sample Information'!E334),"",'Sample Information'!E334)</f>
        <v/>
      </c>
      <c r="F326" s="60" t="str">
        <f>IF(ISBLANK('Sample Information'!T334),"Not provided",'Sample Information'!T334)</f>
        <v>Not provided</v>
      </c>
      <c r="V326" s="231" t="str">
        <f t="shared" si="89"/>
        <v/>
      </c>
      <c r="W32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6" s="224"/>
      <c r="AN326" s="79"/>
      <c r="AO326" s="79"/>
      <c r="AP326" s="79"/>
      <c r="BF326" s="231" t="str">
        <f t="shared" si="81"/>
        <v/>
      </c>
      <c r="BJ326" s="232" t="str">
        <f t="shared" si="82"/>
        <v/>
      </c>
      <c r="BK326" s="232" t="str">
        <f t="shared" si="90"/>
        <v/>
      </c>
      <c r="BL326" s="232" t="str">
        <f t="shared" si="91"/>
        <v/>
      </c>
      <c r="BU326" s="236" t="str">
        <f t="shared" si="83"/>
        <v/>
      </c>
      <c r="BV326" s="236" t="str">
        <f t="shared" si="84"/>
        <v/>
      </c>
      <c r="BW326" s="236" t="str">
        <f t="shared" si="85"/>
        <v/>
      </c>
      <c r="BX326" s="535"/>
      <c r="BY326" s="536"/>
      <c r="CP326" s="224"/>
      <c r="CQ326" s="79"/>
      <c r="CR326" s="79"/>
      <c r="CS326" s="225"/>
      <c r="DI326" s="132" t="str">
        <f t="shared" si="92"/>
        <v/>
      </c>
      <c r="DP326" s="73" t="str">
        <f t="shared" si="93"/>
        <v/>
      </c>
      <c r="DQ326" s="61" t="str">
        <f t="shared" si="86"/>
        <v/>
      </c>
      <c r="DR326" s="74" t="str">
        <f t="shared" si="87"/>
        <v/>
      </c>
      <c r="DS326" s="564" t="str">
        <f>IFERROR(LOOKUP(B326,Pooling_Pool1!$C$14:$C$337,Pooling_Pool1!$B$14:$B$337),"")</f>
        <v/>
      </c>
      <c r="DT326" s="596"/>
      <c r="DU326" s="93" t="str">
        <f t="shared" si="88"/>
        <v/>
      </c>
      <c r="DV326" s="93" t="str">
        <f t="shared" si="94"/>
        <v/>
      </c>
      <c r="DW326" s="120" t="str">
        <f t="shared" si="95"/>
        <v/>
      </c>
    </row>
    <row r="327" spans="1:127" x14ac:dyDescent="0.2">
      <c r="A327" s="563">
        <v>325</v>
      </c>
      <c r="B327" s="59" t="str">
        <f>IF(C327="","",'Critical Info &amp; Checklist'!$G$11&amp;"_"&amp;TEXT('New Data Sheet'!A327,"000")&amp;IF(ISBLANK('Sample Information'!D335),"","_"&amp;'Sample Information'!D335)&amp;IF(ISBLANK('Sample Information'!E335),"","_"&amp;'Sample Information'!E335)&amp;"_"&amp;C327)</f>
        <v/>
      </c>
      <c r="C327" s="91" t="str">
        <f>IF(ISBLANK('Sample Information'!C335),"",'Sample Information'!C335)</f>
        <v/>
      </c>
      <c r="D327" s="60" t="str">
        <f>IF(ISBLANK('Sample Information'!F335),"",'Sample Information'!F335)</f>
        <v/>
      </c>
      <c r="E327" s="70" t="str">
        <f>IF(ISBLANK('Sample Information'!E335),"",'Sample Information'!E335)</f>
        <v/>
      </c>
      <c r="F327" s="60" t="str">
        <f>IF(ISBLANK('Sample Information'!T335),"Not provided",'Sample Information'!T335)</f>
        <v>Not provided</v>
      </c>
      <c r="V327" s="231" t="str">
        <f t="shared" si="89"/>
        <v/>
      </c>
      <c r="W32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7" s="224"/>
      <c r="AN327" s="79"/>
      <c r="AO327" s="79"/>
      <c r="AP327" s="79"/>
      <c r="BF327" s="231" t="str">
        <f t="shared" si="81"/>
        <v/>
      </c>
      <c r="BJ327" s="232" t="str">
        <f t="shared" si="82"/>
        <v/>
      </c>
      <c r="BK327" s="232" t="str">
        <f t="shared" si="90"/>
        <v/>
      </c>
      <c r="BL327" s="232" t="str">
        <f t="shared" si="91"/>
        <v/>
      </c>
      <c r="BU327" s="236" t="str">
        <f t="shared" si="83"/>
        <v/>
      </c>
      <c r="BV327" s="236" t="str">
        <f t="shared" si="84"/>
        <v/>
      </c>
      <c r="BW327" s="236" t="str">
        <f t="shared" si="85"/>
        <v/>
      </c>
      <c r="BX327" s="535"/>
      <c r="BY327" s="536"/>
      <c r="CP327" s="224"/>
      <c r="CQ327" s="79"/>
      <c r="CR327" s="79"/>
      <c r="CS327" s="225"/>
      <c r="DI327" s="132" t="str">
        <f t="shared" si="92"/>
        <v/>
      </c>
      <c r="DP327" s="73" t="str">
        <f t="shared" si="93"/>
        <v/>
      </c>
      <c r="DQ327" s="61" t="str">
        <f t="shared" si="86"/>
        <v/>
      </c>
      <c r="DR327" s="74" t="str">
        <f t="shared" si="87"/>
        <v/>
      </c>
      <c r="DS327" s="564" t="str">
        <f>IFERROR(LOOKUP(B327,Pooling_Pool1!$C$14:$C$337,Pooling_Pool1!$B$14:$B$337),"")</f>
        <v/>
      </c>
      <c r="DT327" s="596"/>
      <c r="DU327" s="93" t="str">
        <f t="shared" si="88"/>
        <v/>
      </c>
      <c r="DV327" s="93" t="str">
        <f t="shared" si="94"/>
        <v/>
      </c>
      <c r="DW327" s="120" t="str">
        <f t="shared" si="95"/>
        <v/>
      </c>
    </row>
    <row r="328" spans="1:127" x14ac:dyDescent="0.2">
      <c r="A328" s="563">
        <v>326</v>
      </c>
      <c r="B328" s="59" t="str">
        <f>IF(C328="","",'Critical Info &amp; Checklist'!$G$11&amp;"_"&amp;TEXT('New Data Sheet'!A328,"000")&amp;IF(ISBLANK('Sample Information'!D336),"","_"&amp;'Sample Information'!D336)&amp;IF(ISBLANK('Sample Information'!E336),"","_"&amp;'Sample Information'!E336)&amp;"_"&amp;C328)</f>
        <v/>
      </c>
      <c r="C328" s="91" t="str">
        <f>IF(ISBLANK('Sample Information'!C336),"",'Sample Information'!C336)</f>
        <v/>
      </c>
      <c r="D328" s="60" t="str">
        <f>IF(ISBLANK('Sample Information'!F336),"",'Sample Information'!F336)</f>
        <v/>
      </c>
      <c r="E328" s="70" t="str">
        <f>IF(ISBLANK('Sample Information'!E336),"",'Sample Information'!E336)</f>
        <v/>
      </c>
      <c r="F328" s="60" t="str">
        <f>IF(ISBLANK('Sample Information'!T336),"Not provided",'Sample Information'!T336)</f>
        <v>Not provided</v>
      </c>
      <c r="V328" s="231" t="str">
        <f t="shared" si="89"/>
        <v/>
      </c>
      <c r="W32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8" s="224"/>
      <c r="AN328" s="79"/>
      <c r="AO328" s="79"/>
      <c r="AP328" s="79"/>
      <c r="BF328" s="231" t="str">
        <f t="shared" si="81"/>
        <v/>
      </c>
      <c r="BJ328" s="232" t="str">
        <f t="shared" si="82"/>
        <v/>
      </c>
      <c r="BK328" s="232" t="str">
        <f t="shared" si="90"/>
        <v/>
      </c>
      <c r="BL328" s="232" t="str">
        <f t="shared" si="91"/>
        <v/>
      </c>
      <c r="BU328" s="236" t="str">
        <f t="shared" si="83"/>
        <v/>
      </c>
      <c r="BV328" s="236" t="str">
        <f t="shared" si="84"/>
        <v/>
      </c>
      <c r="BW328" s="236" t="str">
        <f t="shared" si="85"/>
        <v/>
      </c>
      <c r="BX328" s="535"/>
      <c r="BY328" s="536"/>
      <c r="CP328" s="224"/>
      <c r="CQ328" s="79"/>
      <c r="CR328" s="79"/>
      <c r="CS328" s="225"/>
      <c r="DI328" s="132" t="str">
        <f t="shared" si="92"/>
        <v/>
      </c>
      <c r="DP328" s="73" t="str">
        <f t="shared" si="93"/>
        <v/>
      </c>
      <c r="DQ328" s="61" t="str">
        <f t="shared" si="86"/>
        <v/>
      </c>
      <c r="DR328" s="74" t="str">
        <f t="shared" si="87"/>
        <v/>
      </c>
      <c r="DS328" s="564" t="str">
        <f>IFERROR(LOOKUP(B328,Pooling_Pool1!$C$14:$C$337,Pooling_Pool1!$B$14:$B$337),"")</f>
        <v/>
      </c>
      <c r="DT328" s="596"/>
      <c r="DU328" s="93" t="str">
        <f t="shared" si="88"/>
        <v/>
      </c>
      <c r="DV328" s="93" t="str">
        <f t="shared" si="94"/>
        <v/>
      </c>
      <c r="DW328" s="120" t="str">
        <f t="shared" si="95"/>
        <v/>
      </c>
    </row>
    <row r="329" spans="1:127" x14ac:dyDescent="0.2">
      <c r="A329" s="563">
        <v>327</v>
      </c>
      <c r="B329" s="59" t="str">
        <f>IF(C329="","",'Critical Info &amp; Checklist'!$G$11&amp;"_"&amp;TEXT('New Data Sheet'!A329,"000")&amp;IF(ISBLANK('Sample Information'!D337),"","_"&amp;'Sample Information'!D337)&amp;IF(ISBLANK('Sample Information'!E337),"","_"&amp;'Sample Information'!E337)&amp;"_"&amp;C329)</f>
        <v/>
      </c>
      <c r="C329" s="91" t="str">
        <f>IF(ISBLANK('Sample Information'!C337),"",'Sample Information'!C337)</f>
        <v/>
      </c>
      <c r="D329" s="60" t="str">
        <f>IF(ISBLANK('Sample Information'!F337),"",'Sample Information'!F337)</f>
        <v/>
      </c>
      <c r="E329" s="70" t="str">
        <f>IF(ISBLANK('Sample Information'!E337),"",'Sample Information'!E337)</f>
        <v/>
      </c>
      <c r="F329" s="60" t="str">
        <f>IF(ISBLANK('Sample Information'!T337),"Not provided",'Sample Information'!T337)</f>
        <v>Not provided</v>
      </c>
      <c r="V329" s="231" t="str">
        <f t="shared" si="89"/>
        <v/>
      </c>
      <c r="W32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29" s="224"/>
      <c r="AN329" s="79"/>
      <c r="AO329" s="79"/>
      <c r="AP329" s="79"/>
      <c r="BF329" s="231" t="str">
        <f t="shared" si="81"/>
        <v/>
      </c>
      <c r="BJ329" s="232" t="str">
        <f t="shared" si="82"/>
        <v/>
      </c>
      <c r="BK329" s="232" t="str">
        <f t="shared" si="90"/>
        <v/>
      </c>
      <c r="BL329" s="232" t="str">
        <f t="shared" si="91"/>
        <v/>
      </c>
      <c r="BU329" s="236" t="str">
        <f t="shared" si="83"/>
        <v/>
      </c>
      <c r="BV329" s="236" t="str">
        <f t="shared" si="84"/>
        <v/>
      </c>
      <c r="BW329" s="236" t="str">
        <f t="shared" si="85"/>
        <v/>
      </c>
      <c r="BX329" s="535"/>
      <c r="BY329" s="536"/>
      <c r="CP329" s="224"/>
      <c r="CQ329" s="79"/>
      <c r="CR329" s="79"/>
      <c r="CS329" s="225"/>
      <c r="DI329" s="132" t="str">
        <f t="shared" si="92"/>
        <v/>
      </c>
      <c r="DP329" s="73" t="str">
        <f t="shared" si="93"/>
        <v/>
      </c>
      <c r="DQ329" s="61" t="str">
        <f t="shared" si="86"/>
        <v/>
      </c>
      <c r="DR329" s="74" t="str">
        <f t="shared" si="87"/>
        <v/>
      </c>
      <c r="DS329" s="564" t="str">
        <f>IFERROR(LOOKUP(B329,Pooling_Pool1!$C$14:$C$337,Pooling_Pool1!$B$14:$B$337),"")</f>
        <v/>
      </c>
      <c r="DT329" s="596"/>
      <c r="DU329" s="93" t="str">
        <f t="shared" si="88"/>
        <v/>
      </c>
      <c r="DV329" s="93" t="str">
        <f t="shared" si="94"/>
        <v/>
      </c>
      <c r="DW329" s="120" t="str">
        <f t="shared" si="95"/>
        <v/>
      </c>
    </row>
    <row r="330" spans="1:127" x14ac:dyDescent="0.2">
      <c r="A330" s="563">
        <v>328</v>
      </c>
      <c r="B330" s="59" t="str">
        <f>IF(C330="","",'Critical Info &amp; Checklist'!$G$11&amp;"_"&amp;TEXT('New Data Sheet'!A330,"000")&amp;IF(ISBLANK('Sample Information'!D338),"","_"&amp;'Sample Information'!D338)&amp;IF(ISBLANK('Sample Information'!E338),"","_"&amp;'Sample Information'!E338)&amp;"_"&amp;C330)</f>
        <v/>
      </c>
      <c r="C330" s="91" t="str">
        <f>IF(ISBLANK('Sample Information'!C338),"",'Sample Information'!C338)</f>
        <v/>
      </c>
      <c r="D330" s="60" t="str">
        <f>IF(ISBLANK('Sample Information'!F338),"",'Sample Information'!F338)</f>
        <v/>
      </c>
      <c r="E330" s="70" t="str">
        <f>IF(ISBLANK('Sample Information'!E338),"",'Sample Information'!E338)</f>
        <v/>
      </c>
      <c r="F330" s="60" t="str">
        <f>IF(ISBLANK('Sample Information'!T338),"Not provided",'Sample Information'!T338)</f>
        <v>Not provided</v>
      </c>
      <c r="V330" s="231" t="str">
        <f t="shared" si="89"/>
        <v/>
      </c>
      <c r="W33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0" s="224"/>
      <c r="AN330" s="79"/>
      <c r="AO330" s="79"/>
      <c r="AP330" s="79"/>
      <c r="BF330" s="231" t="str">
        <f t="shared" si="81"/>
        <v/>
      </c>
      <c r="BJ330" s="232" t="str">
        <f t="shared" si="82"/>
        <v/>
      </c>
      <c r="BK330" s="232" t="str">
        <f t="shared" si="90"/>
        <v/>
      </c>
      <c r="BL330" s="232" t="str">
        <f t="shared" si="91"/>
        <v/>
      </c>
      <c r="BU330" s="236" t="str">
        <f t="shared" si="83"/>
        <v/>
      </c>
      <c r="BV330" s="236" t="str">
        <f t="shared" si="84"/>
        <v/>
      </c>
      <c r="BW330" s="236" t="str">
        <f t="shared" si="85"/>
        <v/>
      </c>
      <c r="BX330" s="535"/>
      <c r="BY330" s="536"/>
      <c r="CP330" s="224"/>
      <c r="CQ330" s="79"/>
      <c r="CR330" s="79"/>
      <c r="CS330" s="225"/>
      <c r="DI330" s="132" t="str">
        <f t="shared" si="92"/>
        <v/>
      </c>
      <c r="DP330" s="73" t="str">
        <f t="shared" si="93"/>
        <v/>
      </c>
      <c r="DQ330" s="61" t="str">
        <f t="shared" si="86"/>
        <v/>
      </c>
      <c r="DR330" s="74" t="str">
        <f t="shared" si="87"/>
        <v/>
      </c>
      <c r="DS330" s="564" t="str">
        <f>IFERROR(LOOKUP(B330,Pooling_Pool1!$C$14:$C$337,Pooling_Pool1!$B$14:$B$337),"")</f>
        <v/>
      </c>
      <c r="DT330" s="596"/>
      <c r="DU330" s="93" t="str">
        <f t="shared" si="88"/>
        <v/>
      </c>
      <c r="DV330" s="93" t="str">
        <f t="shared" si="94"/>
        <v/>
      </c>
      <c r="DW330" s="120" t="str">
        <f t="shared" si="95"/>
        <v/>
      </c>
    </row>
    <row r="331" spans="1:127" x14ac:dyDescent="0.2">
      <c r="A331" s="563">
        <v>329</v>
      </c>
      <c r="B331" s="59" t="str">
        <f>IF(C331="","",'Critical Info &amp; Checklist'!$G$11&amp;"_"&amp;TEXT('New Data Sheet'!A331,"000")&amp;IF(ISBLANK('Sample Information'!D339),"","_"&amp;'Sample Information'!D339)&amp;IF(ISBLANK('Sample Information'!E339),"","_"&amp;'Sample Information'!E339)&amp;"_"&amp;C331)</f>
        <v/>
      </c>
      <c r="C331" s="91" t="str">
        <f>IF(ISBLANK('Sample Information'!C339),"",'Sample Information'!C339)</f>
        <v/>
      </c>
      <c r="D331" s="60" t="str">
        <f>IF(ISBLANK('Sample Information'!F339),"",'Sample Information'!F339)</f>
        <v/>
      </c>
      <c r="E331" s="70" t="str">
        <f>IF(ISBLANK('Sample Information'!E339),"",'Sample Information'!E339)</f>
        <v/>
      </c>
      <c r="F331" s="60" t="str">
        <f>IF(ISBLANK('Sample Information'!T339),"Not provided",'Sample Information'!T339)</f>
        <v>Not provided</v>
      </c>
      <c r="V331" s="231" t="str">
        <f t="shared" si="89"/>
        <v/>
      </c>
      <c r="W33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1" s="224"/>
      <c r="AN331" s="79"/>
      <c r="AO331" s="79"/>
      <c r="AP331" s="79"/>
      <c r="BF331" s="231" t="str">
        <f t="shared" si="81"/>
        <v/>
      </c>
      <c r="BJ331" s="232" t="str">
        <f t="shared" si="82"/>
        <v/>
      </c>
      <c r="BK331" s="232" t="str">
        <f t="shared" si="90"/>
        <v/>
      </c>
      <c r="BL331" s="232" t="str">
        <f t="shared" si="91"/>
        <v/>
      </c>
      <c r="BU331" s="236" t="str">
        <f t="shared" si="83"/>
        <v/>
      </c>
      <c r="BV331" s="236" t="str">
        <f t="shared" si="84"/>
        <v/>
      </c>
      <c r="BW331" s="236" t="str">
        <f t="shared" si="85"/>
        <v/>
      </c>
      <c r="BX331" s="535"/>
      <c r="BY331" s="536"/>
      <c r="CP331" s="224"/>
      <c r="CQ331" s="79"/>
      <c r="CR331" s="79"/>
      <c r="CS331" s="225"/>
      <c r="DI331" s="132" t="str">
        <f t="shared" si="92"/>
        <v/>
      </c>
      <c r="DP331" s="73" t="str">
        <f t="shared" si="93"/>
        <v/>
      </c>
      <c r="DQ331" s="61" t="str">
        <f t="shared" si="86"/>
        <v/>
      </c>
      <c r="DR331" s="74" t="str">
        <f t="shared" si="87"/>
        <v/>
      </c>
      <c r="DS331" s="564" t="str">
        <f>IFERROR(LOOKUP(B331,Pooling_Pool1!$C$14:$C$337,Pooling_Pool1!$B$14:$B$337),"")</f>
        <v/>
      </c>
      <c r="DT331" s="596"/>
      <c r="DU331" s="93" t="str">
        <f t="shared" si="88"/>
        <v/>
      </c>
      <c r="DV331" s="93" t="str">
        <f t="shared" si="94"/>
        <v/>
      </c>
      <c r="DW331" s="120" t="str">
        <f t="shared" si="95"/>
        <v/>
      </c>
    </row>
    <row r="332" spans="1:127" x14ac:dyDescent="0.2">
      <c r="A332" s="563">
        <v>330</v>
      </c>
      <c r="B332" s="59" t="str">
        <f>IF(C332="","",'Critical Info &amp; Checklist'!$G$11&amp;"_"&amp;TEXT('New Data Sheet'!A332,"000")&amp;IF(ISBLANK('Sample Information'!D340),"","_"&amp;'Sample Information'!D340)&amp;IF(ISBLANK('Sample Information'!E340),"","_"&amp;'Sample Information'!E340)&amp;"_"&amp;C332)</f>
        <v/>
      </c>
      <c r="C332" s="91" t="str">
        <f>IF(ISBLANK('Sample Information'!C340),"",'Sample Information'!C340)</f>
        <v/>
      </c>
      <c r="D332" s="60" t="str">
        <f>IF(ISBLANK('Sample Information'!F340),"",'Sample Information'!F340)</f>
        <v/>
      </c>
      <c r="E332" s="70" t="str">
        <f>IF(ISBLANK('Sample Information'!E340),"",'Sample Information'!E340)</f>
        <v/>
      </c>
      <c r="F332" s="60" t="str">
        <f>IF(ISBLANK('Sample Information'!T340),"Not provided",'Sample Information'!T340)</f>
        <v>Not provided</v>
      </c>
      <c r="V332" s="231" t="str">
        <f t="shared" si="89"/>
        <v/>
      </c>
      <c r="W33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2" s="224"/>
      <c r="AN332" s="79"/>
      <c r="AO332" s="79"/>
      <c r="AP332" s="79"/>
      <c r="BF332" s="231" t="str">
        <f t="shared" si="81"/>
        <v/>
      </c>
      <c r="BJ332" s="232" t="str">
        <f t="shared" si="82"/>
        <v/>
      </c>
      <c r="BK332" s="232" t="str">
        <f t="shared" si="90"/>
        <v/>
      </c>
      <c r="BL332" s="232" t="str">
        <f t="shared" si="91"/>
        <v/>
      </c>
      <c r="BU332" s="236" t="str">
        <f t="shared" si="83"/>
        <v/>
      </c>
      <c r="BV332" s="236" t="str">
        <f t="shared" si="84"/>
        <v/>
      </c>
      <c r="BW332" s="236" t="str">
        <f t="shared" si="85"/>
        <v/>
      </c>
      <c r="BX332" s="535"/>
      <c r="BY332" s="536"/>
      <c r="CP332" s="224"/>
      <c r="CQ332" s="79"/>
      <c r="CR332" s="79"/>
      <c r="CS332" s="225"/>
      <c r="DI332" s="132" t="str">
        <f t="shared" si="92"/>
        <v/>
      </c>
      <c r="DP332" s="73" t="str">
        <f t="shared" si="93"/>
        <v/>
      </c>
      <c r="DQ332" s="61" t="str">
        <f t="shared" si="86"/>
        <v/>
      </c>
      <c r="DR332" s="74" t="str">
        <f t="shared" si="87"/>
        <v/>
      </c>
      <c r="DS332" s="564" t="str">
        <f>IFERROR(LOOKUP(B332,Pooling_Pool1!$C$14:$C$337,Pooling_Pool1!$B$14:$B$337),"")</f>
        <v/>
      </c>
      <c r="DT332" s="596"/>
      <c r="DU332" s="93" t="str">
        <f t="shared" si="88"/>
        <v/>
      </c>
      <c r="DV332" s="93" t="str">
        <f t="shared" si="94"/>
        <v/>
      </c>
      <c r="DW332" s="120" t="str">
        <f t="shared" si="95"/>
        <v/>
      </c>
    </row>
    <row r="333" spans="1:127" x14ac:dyDescent="0.2">
      <c r="A333" s="563">
        <v>331</v>
      </c>
      <c r="B333" s="59" t="str">
        <f>IF(C333="","",'Critical Info &amp; Checklist'!$G$11&amp;"_"&amp;TEXT('New Data Sheet'!A333,"000")&amp;IF(ISBLANK('Sample Information'!D341),"","_"&amp;'Sample Information'!D341)&amp;IF(ISBLANK('Sample Information'!E341),"","_"&amp;'Sample Information'!E341)&amp;"_"&amp;C333)</f>
        <v/>
      </c>
      <c r="C333" s="91" t="str">
        <f>IF(ISBLANK('Sample Information'!C341),"",'Sample Information'!C341)</f>
        <v/>
      </c>
      <c r="D333" s="60" t="str">
        <f>IF(ISBLANK('Sample Information'!F341),"",'Sample Information'!F341)</f>
        <v/>
      </c>
      <c r="E333" s="70" t="str">
        <f>IF(ISBLANK('Sample Information'!E341),"",'Sample Information'!E341)</f>
        <v/>
      </c>
      <c r="F333" s="60" t="str">
        <f>IF(ISBLANK('Sample Information'!T341),"Not provided",'Sample Information'!T341)</f>
        <v>Not provided</v>
      </c>
      <c r="V333" s="231" t="str">
        <f t="shared" si="89"/>
        <v/>
      </c>
      <c r="W33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3" s="224"/>
      <c r="AN333" s="79"/>
      <c r="AO333" s="79"/>
      <c r="AP333" s="79"/>
      <c r="BF333" s="231" t="str">
        <f t="shared" si="81"/>
        <v/>
      </c>
      <c r="BJ333" s="232" t="str">
        <f t="shared" si="82"/>
        <v/>
      </c>
      <c r="BK333" s="232" t="str">
        <f t="shared" si="90"/>
        <v/>
      </c>
      <c r="BL333" s="232" t="str">
        <f t="shared" si="91"/>
        <v/>
      </c>
      <c r="BU333" s="236" t="str">
        <f t="shared" si="83"/>
        <v/>
      </c>
      <c r="BV333" s="236" t="str">
        <f t="shared" si="84"/>
        <v/>
      </c>
      <c r="BW333" s="236" t="str">
        <f t="shared" si="85"/>
        <v/>
      </c>
      <c r="BX333" s="535"/>
      <c r="BY333" s="536"/>
      <c r="CP333" s="224"/>
      <c r="CQ333" s="79"/>
      <c r="CR333" s="79"/>
      <c r="CS333" s="225"/>
      <c r="DI333" s="132" t="str">
        <f t="shared" si="92"/>
        <v/>
      </c>
      <c r="DP333" s="73" t="str">
        <f t="shared" si="93"/>
        <v/>
      </c>
      <c r="DQ333" s="61" t="str">
        <f t="shared" si="86"/>
        <v/>
      </c>
      <c r="DR333" s="74" t="str">
        <f t="shared" si="87"/>
        <v/>
      </c>
      <c r="DS333" s="564" t="str">
        <f>IFERROR(LOOKUP(B333,Pooling_Pool1!$C$14:$C$337,Pooling_Pool1!$B$14:$B$337),"")</f>
        <v/>
      </c>
      <c r="DT333" s="596"/>
      <c r="DU333" s="93" t="str">
        <f t="shared" si="88"/>
        <v/>
      </c>
      <c r="DV333" s="93" t="str">
        <f t="shared" si="94"/>
        <v/>
      </c>
      <c r="DW333" s="120" t="str">
        <f t="shared" si="95"/>
        <v/>
      </c>
    </row>
    <row r="334" spans="1:127" x14ac:dyDescent="0.2">
      <c r="A334" s="563">
        <v>332</v>
      </c>
      <c r="B334" s="59" t="str">
        <f>IF(C334="","",'Critical Info &amp; Checklist'!$G$11&amp;"_"&amp;TEXT('New Data Sheet'!A334,"000")&amp;IF(ISBLANK('Sample Information'!D342),"","_"&amp;'Sample Information'!D342)&amp;IF(ISBLANK('Sample Information'!E342),"","_"&amp;'Sample Information'!E342)&amp;"_"&amp;C334)</f>
        <v/>
      </c>
      <c r="C334" s="91" t="str">
        <f>IF(ISBLANK('Sample Information'!C342),"",'Sample Information'!C342)</f>
        <v/>
      </c>
      <c r="D334" s="60" t="str">
        <f>IF(ISBLANK('Sample Information'!F342),"",'Sample Information'!F342)</f>
        <v/>
      </c>
      <c r="E334" s="70" t="str">
        <f>IF(ISBLANK('Sample Information'!E342),"",'Sample Information'!E342)</f>
        <v/>
      </c>
      <c r="F334" s="60" t="str">
        <f>IF(ISBLANK('Sample Information'!T342),"Not provided",'Sample Information'!T342)</f>
        <v>Not provided</v>
      </c>
      <c r="V334" s="231" t="str">
        <f t="shared" si="89"/>
        <v/>
      </c>
      <c r="W33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4" s="224"/>
      <c r="AN334" s="79"/>
      <c r="AO334" s="79"/>
      <c r="AP334" s="79"/>
      <c r="BF334" s="231" t="str">
        <f t="shared" si="81"/>
        <v/>
      </c>
      <c r="BJ334" s="232" t="str">
        <f t="shared" si="82"/>
        <v/>
      </c>
      <c r="BK334" s="232" t="str">
        <f t="shared" si="90"/>
        <v/>
      </c>
      <c r="BL334" s="232" t="str">
        <f t="shared" si="91"/>
        <v/>
      </c>
      <c r="BU334" s="236" t="str">
        <f t="shared" si="83"/>
        <v/>
      </c>
      <c r="BV334" s="236" t="str">
        <f t="shared" si="84"/>
        <v/>
      </c>
      <c r="BW334" s="236" t="str">
        <f t="shared" si="85"/>
        <v/>
      </c>
      <c r="BX334" s="535"/>
      <c r="BY334" s="536"/>
      <c r="CP334" s="224"/>
      <c r="CQ334" s="79"/>
      <c r="CR334" s="79"/>
      <c r="CS334" s="225"/>
      <c r="DI334" s="132" t="str">
        <f t="shared" si="92"/>
        <v/>
      </c>
      <c r="DP334" s="73" t="str">
        <f t="shared" si="93"/>
        <v/>
      </c>
      <c r="DQ334" s="61" t="str">
        <f t="shared" si="86"/>
        <v/>
      </c>
      <c r="DR334" s="74" t="str">
        <f t="shared" si="87"/>
        <v/>
      </c>
      <c r="DS334" s="564" t="str">
        <f>IFERROR(LOOKUP(B334,Pooling_Pool1!$C$14:$C$337,Pooling_Pool1!$B$14:$B$337),"")</f>
        <v/>
      </c>
      <c r="DT334" s="596"/>
      <c r="DU334" s="93" t="str">
        <f t="shared" si="88"/>
        <v/>
      </c>
      <c r="DV334" s="93" t="str">
        <f t="shared" si="94"/>
        <v/>
      </c>
      <c r="DW334" s="120" t="str">
        <f t="shared" si="95"/>
        <v/>
      </c>
    </row>
    <row r="335" spans="1:127" x14ac:dyDescent="0.2">
      <c r="A335" s="563">
        <v>333</v>
      </c>
      <c r="B335" s="59" t="str">
        <f>IF(C335="","",'Critical Info &amp; Checklist'!$G$11&amp;"_"&amp;TEXT('New Data Sheet'!A335,"000")&amp;IF(ISBLANK('Sample Information'!D343),"","_"&amp;'Sample Information'!D343)&amp;IF(ISBLANK('Sample Information'!E343),"","_"&amp;'Sample Information'!E343)&amp;"_"&amp;C335)</f>
        <v/>
      </c>
      <c r="C335" s="91" t="str">
        <f>IF(ISBLANK('Sample Information'!C343),"",'Sample Information'!C343)</f>
        <v/>
      </c>
      <c r="D335" s="60" t="str">
        <f>IF(ISBLANK('Sample Information'!F343),"",'Sample Information'!F343)</f>
        <v/>
      </c>
      <c r="E335" s="70" t="str">
        <f>IF(ISBLANK('Sample Information'!E343),"",'Sample Information'!E343)</f>
        <v/>
      </c>
      <c r="F335" s="60" t="str">
        <f>IF(ISBLANK('Sample Information'!T343),"Not provided",'Sample Information'!T343)</f>
        <v>Not provided</v>
      </c>
      <c r="V335" s="231" t="str">
        <f t="shared" si="89"/>
        <v/>
      </c>
      <c r="W33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5" s="224"/>
      <c r="AN335" s="79"/>
      <c r="AO335" s="79"/>
      <c r="AP335" s="79"/>
      <c r="BF335" s="231" t="str">
        <f t="shared" si="81"/>
        <v/>
      </c>
      <c r="BJ335" s="232" t="str">
        <f t="shared" si="82"/>
        <v/>
      </c>
      <c r="BK335" s="232" t="str">
        <f t="shared" si="90"/>
        <v/>
      </c>
      <c r="BL335" s="232" t="str">
        <f t="shared" si="91"/>
        <v/>
      </c>
      <c r="BU335" s="236" t="str">
        <f t="shared" si="83"/>
        <v/>
      </c>
      <c r="BV335" s="236" t="str">
        <f t="shared" si="84"/>
        <v/>
      </c>
      <c r="BW335" s="236" t="str">
        <f t="shared" si="85"/>
        <v/>
      </c>
      <c r="BX335" s="535"/>
      <c r="BY335" s="536"/>
      <c r="CP335" s="224"/>
      <c r="CQ335" s="79"/>
      <c r="CR335" s="79"/>
      <c r="CS335" s="225"/>
      <c r="DI335" s="132" t="str">
        <f t="shared" si="92"/>
        <v/>
      </c>
      <c r="DP335" s="73" t="str">
        <f t="shared" si="93"/>
        <v/>
      </c>
      <c r="DQ335" s="61" t="str">
        <f t="shared" si="86"/>
        <v/>
      </c>
      <c r="DR335" s="74" t="str">
        <f t="shared" si="87"/>
        <v/>
      </c>
      <c r="DS335" s="564" t="str">
        <f>IFERROR(LOOKUP(B335,Pooling_Pool1!$C$14:$C$337,Pooling_Pool1!$B$14:$B$337),"")</f>
        <v/>
      </c>
      <c r="DT335" s="596"/>
      <c r="DU335" s="93" t="str">
        <f t="shared" si="88"/>
        <v/>
      </c>
      <c r="DV335" s="93" t="str">
        <f t="shared" si="94"/>
        <v/>
      </c>
      <c r="DW335" s="120" t="str">
        <f t="shared" si="95"/>
        <v/>
      </c>
    </row>
    <row r="336" spans="1:127" x14ac:dyDescent="0.2">
      <c r="A336" s="563">
        <v>334</v>
      </c>
      <c r="B336" s="59" t="str">
        <f>IF(C336="","",'Critical Info &amp; Checklist'!$G$11&amp;"_"&amp;TEXT('New Data Sheet'!A336,"000")&amp;IF(ISBLANK('Sample Information'!D344),"","_"&amp;'Sample Information'!D344)&amp;IF(ISBLANK('Sample Information'!E344),"","_"&amp;'Sample Information'!E344)&amp;"_"&amp;C336)</f>
        <v/>
      </c>
      <c r="C336" s="91" t="str">
        <f>IF(ISBLANK('Sample Information'!C344),"",'Sample Information'!C344)</f>
        <v/>
      </c>
      <c r="D336" s="60" t="str">
        <f>IF(ISBLANK('Sample Information'!F344),"",'Sample Information'!F344)</f>
        <v/>
      </c>
      <c r="E336" s="70" t="str">
        <f>IF(ISBLANK('Sample Information'!E344),"",'Sample Information'!E344)</f>
        <v/>
      </c>
      <c r="F336" s="60" t="str">
        <f>IF(ISBLANK('Sample Information'!T344),"Not provided",'Sample Information'!T344)</f>
        <v>Not provided</v>
      </c>
      <c r="V336" s="231" t="str">
        <f t="shared" si="89"/>
        <v/>
      </c>
      <c r="W33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6" s="224"/>
      <c r="AN336" s="79"/>
      <c r="AO336" s="79"/>
      <c r="AP336" s="79"/>
      <c r="BF336" s="231" t="str">
        <f t="shared" si="81"/>
        <v/>
      </c>
      <c r="BJ336" s="232" t="str">
        <f t="shared" si="82"/>
        <v/>
      </c>
      <c r="BK336" s="232" t="str">
        <f t="shared" si="90"/>
        <v/>
      </c>
      <c r="BL336" s="232" t="str">
        <f t="shared" si="91"/>
        <v/>
      </c>
      <c r="BU336" s="236" t="str">
        <f t="shared" si="83"/>
        <v/>
      </c>
      <c r="BV336" s="236" t="str">
        <f t="shared" si="84"/>
        <v/>
      </c>
      <c r="BW336" s="236" t="str">
        <f t="shared" si="85"/>
        <v/>
      </c>
      <c r="BX336" s="535"/>
      <c r="BY336" s="536"/>
      <c r="CP336" s="224"/>
      <c r="CQ336" s="79"/>
      <c r="CR336" s="79"/>
      <c r="CS336" s="225"/>
      <c r="DI336" s="132" t="str">
        <f t="shared" si="92"/>
        <v/>
      </c>
      <c r="DP336" s="73" t="str">
        <f t="shared" si="93"/>
        <v/>
      </c>
      <c r="DQ336" s="61" t="str">
        <f t="shared" si="86"/>
        <v/>
      </c>
      <c r="DR336" s="74" t="str">
        <f t="shared" si="87"/>
        <v/>
      </c>
      <c r="DS336" s="564" t="str">
        <f>IFERROR(LOOKUP(B336,Pooling_Pool1!$C$14:$C$337,Pooling_Pool1!$B$14:$B$337),"")</f>
        <v/>
      </c>
      <c r="DT336" s="596"/>
      <c r="DU336" s="93" t="str">
        <f t="shared" si="88"/>
        <v/>
      </c>
      <c r="DV336" s="93" t="str">
        <f t="shared" si="94"/>
        <v/>
      </c>
      <c r="DW336" s="120" t="str">
        <f t="shared" si="95"/>
        <v/>
      </c>
    </row>
    <row r="337" spans="1:127" x14ac:dyDescent="0.2">
      <c r="A337" s="563">
        <v>335</v>
      </c>
      <c r="B337" s="59" t="str">
        <f>IF(C337="","",'Critical Info &amp; Checklist'!$G$11&amp;"_"&amp;TEXT('New Data Sheet'!A337,"000")&amp;IF(ISBLANK('Sample Information'!D345),"","_"&amp;'Sample Information'!D345)&amp;IF(ISBLANK('Sample Information'!E345),"","_"&amp;'Sample Information'!E345)&amp;"_"&amp;C337)</f>
        <v/>
      </c>
      <c r="C337" s="91" t="str">
        <f>IF(ISBLANK('Sample Information'!C345),"",'Sample Information'!C345)</f>
        <v/>
      </c>
      <c r="D337" s="60" t="str">
        <f>IF(ISBLANK('Sample Information'!F345),"",'Sample Information'!F345)</f>
        <v/>
      </c>
      <c r="E337" s="70" t="str">
        <f>IF(ISBLANK('Sample Information'!E345),"",'Sample Information'!E345)</f>
        <v/>
      </c>
      <c r="F337" s="60" t="str">
        <f>IF(ISBLANK('Sample Information'!T345),"Not provided",'Sample Information'!T345)</f>
        <v>Not provided</v>
      </c>
      <c r="V337" s="231" t="str">
        <f t="shared" si="89"/>
        <v/>
      </c>
      <c r="W33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7" s="224"/>
      <c r="AN337" s="79"/>
      <c r="AO337" s="79"/>
      <c r="AP337" s="79"/>
      <c r="BF337" s="231" t="str">
        <f t="shared" si="81"/>
        <v/>
      </c>
      <c r="BJ337" s="232" t="str">
        <f t="shared" si="82"/>
        <v/>
      </c>
      <c r="BK337" s="232" t="str">
        <f t="shared" si="90"/>
        <v/>
      </c>
      <c r="BL337" s="232" t="str">
        <f t="shared" si="91"/>
        <v/>
      </c>
      <c r="BU337" s="236" t="str">
        <f t="shared" si="83"/>
        <v/>
      </c>
      <c r="BV337" s="236" t="str">
        <f t="shared" si="84"/>
        <v/>
      </c>
      <c r="BW337" s="236" t="str">
        <f t="shared" si="85"/>
        <v/>
      </c>
      <c r="BX337" s="535"/>
      <c r="BY337" s="536"/>
      <c r="CP337" s="224"/>
      <c r="CQ337" s="79"/>
      <c r="CR337" s="79"/>
      <c r="CS337" s="225"/>
      <c r="DI337" s="132" t="str">
        <f t="shared" si="92"/>
        <v/>
      </c>
      <c r="DP337" s="73" t="str">
        <f t="shared" si="93"/>
        <v/>
      </c>
      <c r="DQ337" s="61" t="str">
        <f t="shared" si="86"/>
        <v/>
      </c>
      <c r="DR337" s="74" t="str">
        <f t="shared" si="87"/>
        <v/>
      </c>
      <c r="DS337" s="564" t="str">
        <f>IFERROR(LOOKUP(B337,Pooling_Pool1!$C$14:$C$337,Pooling_Pool1!$B$14:$B$337),"")</f>
        <v/>
      </c>
      <c r="DT337" s="596"/>
      <c r="DU337" s="93" t="str">
        <f t="shared" si="88"/>
        <v/>
      </c>
      <c r="DV337" s="93" t="str">
        <f t="shared" si="94"/>
        <v/>
      </c>
      <c r="DW337" s="120" t="str">
        <f t="shared" si="95"/>
        <v/>
      </c>
    </row>
    <row r="338" spans="1:127" x14ac:dyDescent="0.2">
      <c r="A338" s="563">
        <v>336</v>
      </c>
      <c r="B338" s="59" t="str">
        <f>IF(C338="","",'Critical Info &amp; Checklist'!$G$11&amp;"_"&amp;TEXT('New Data Sheet'!A338,"000")&amp;IF(ISBLANK('Sample Information'!D346),"","_"&amp;'Sample Information'!D346)&amp;IF(ISBLANK('Sample Information'!E346),"","_"&amp;'Sample Information'!E346)&amp;"_"&amp;C338)</f>
        <v/>
      </c>
      <c r="C338" s="91" t="str">
        <f>IF(ISBLANK('Sample Information'!C346),"",'Sample Information'!C346)</f>
        <v/>
      </c>
      <c r="D338" s="60" t="str">
        <f>IF(ISBLANK('Sample Information'!F346),"",'Sample Information'!F346)</f>
        <v/>
      </c>
      <c r="E338" s="70" t="str">
        <f>IF(ISBLANK('Sample Information'!E346),"",'Sample Information'!E346)</f>
        <v/>
      </c>
      <c r="F338" s="60" t="str">
        <f>IF(ISBLANK('Sample Information'!T346),"Not provided",'Sample Information'!T346)</f>
        <v>Not provided</v>
      </c>
      <c r="V338" s="231" t="str">
        <f t="shared" si="89"/>
        <v/>
      </c>
      <c r="W33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8" s="224"/>
      <c r="AN338" s="79"/>
      <c r="AO338" s="79"/>
      <c r="AP338" s="79"/>
      <c r="BF338" s="231" t="str">
        <f t="shared" si="81"/>
        <v/>
      </c>
      <c r="BJ338" s="232" t="str">
        <f t="shared" si="82"/>
        <v/>
      </c>
      <c r="BK338" s="232" t="str">
        <f t="shared" si="90"/>
        <v/>
      </c>
      <c r="BL338" s="232" t="str">
        <f t="shared" si="91"/>
        <v/>
      </c>
      <c r="BU338" s="236" t="str">
        <f t="shared" si="83"/>
        <v/>
      </c>
      <c r="BV338" s="236" t="str">
        <f t="shared" si="84"/>
        <v/>
      </c>
      <c r="BW338" s="236" t="str">
        <f t="shared" si="85"/>
        <v/>
      </c>
      <c r="BX338" s="535"/>
      <c r="BY338" s="536"/>
      <c r="CP338" s="224"/>
      <c r="CQ338" s="79"/>
      <c r="CR338" s="79"/>
      <c r="CS338" s="225"/>
      <c r="DI338" s="132" t="str">
        <f t="shared" si="92"/>
        <v/>
      </c>
      <c r="DP338" s="73" t="str">
        <f t="shared" si="93"/>
        <v/>
      </c>
      <c r="DQ338" s="61" t="str">
        <f t="shared" si="86"/>
        <v/>
      </c>
      <c r="DR338" s="74" t="str">
        <f t="shared" si="87"/>
        <v/>
      </c>
      <c r="DS338" s="564" t="str">
        <f>IFERROR(LOOKUP(B338,Pooling_Pool1!$C$14:$C$337,Pooling_Pool1!$B$14:$B$337),"")</f>
        <v/>
      </c>
      <c r="DT338" s="596"/>
      <c r="DU338" s="93" t="str">
        <f t="shared" si="88"/>
        <v/>
      </c>
      <c r="DV338" s="93" t="str">
        <f t="shared" si="94"/>
        <v/>
      </c>
      <c r="DW338" s="120" t="str">
        <f t="shared" si="95"/>
        <v/>
      </c>
    </row>
    <row r="339" spans="1:127" x14ac:dyDescent="0.2">
      <c r="A339" s="563">
        <v>337</v>
      </c>
      <c r="B339" s="59" t="str">
        <f>IF(C339="","",'Critical Info &amp; Checklist'!$G$11&amp;"_"&amp;TEXT('New Data Sheet'!A339,"000")&amp;IF(ISBLANK('Sample Information'!D347),"","_"&amp;'Sample Information'!D347)&amp;IF(ISBLANK('Sample Information'!E347),"","_"&amp;'Sample Information'!E347)&amp;"_"&amp;C339)</f>
        <v/>
      </c>
      <c r="C339" s="91" t="str">
        <f>IF(ISBLANK('Sample Information'!C347),"",'Sample Information'!C347)</f>
        <v/>
      </c>
      <c r="D339" s="60" t="str">
        <f>IF(ISBLANK('Sample Information'!F347),"",'Sample Information'!F347)</f>
        <v/>
      </c>
      <c r="E339" s="70" t="str">
        <f>IF(ISBLANK('Sample Information'!E347),"",'Sample Information'!E347)</f>
        <v/>
      </c>
      <c r="F339" s="60" t="str">
        <f>IF(ISBLANK('Sample Information'!T347),"Not provided",'Sample Information'!T347)</f>
        <v>Not provided</v>
      </c>
      <c r="V339" s="231" t="str">
        <f t="shared" si="89"/>
        <v/>
      </c>
      <c r="W33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39" s="224"/>
      <c r="AN339" s="79"/>
      <c r="AO339" s="79"/>
      <c r="AP339" s="79"/>
      <c r="BF339" s="231" t="str">
        <f t="shared" si="81"/>
        <v/>
      </c>
      <c r="BJ339" s="232" t="str">
        <f t="shared" si="82"/>
        <v/>
      </c>
      <c r="BK339" s="232" t="str">
        <f t="shared" si="90"/>
        <v/>
      </c>
      <c r="BL339" s="232" t="str">
        <f t="shared" si="91"/>
        <v/>
      </c>
      <c r="BU339" s="236" t="str">
        <f t="shared" si="83"/>
        <v/>
      </c>
      <c r="BV339" s="236" t="str">
        <f t="shared" si="84"/>
        <v/>
      </c>
      <c r="BW339" s="236" t="str">
        <f t="shared" si="85"/>
        <v/>
      </c>
      <c r="BX339" s="535"/>
      <c r="BY339" s="536"/>
      <c r="CP339" s="224"/>
      <c r="CQ339" s="79"/>
      <c r="CR339" s="79"/>
      <c r="CS339" s="225"/>
      <c r="DI339" s="132" t="str">
        <f t="shared" si="92"/>
        <v/>
      </c>
      <c r="DP339" s="73" t="str">
        <f t="shared" si="93"/>
        <v/>
      </c>
      <c r="DQ339" s="61" t="str">
        <f t="shared" si="86"/>
        <v/>
      </c>
      <c r="DR339" s="74" t="str">
        <f t="shared" si="87"/>
        <v/>
      </c>
      <c r="DS339" s="564" t="str">
        <f>IFERROR(LOOKUP(B339,Pooling_Pool1!$C$14:$C$337,Pooling_Pool1!$B$14:$B$337),"")</f>
        <v/>
      </c>
      <c r="DT339" s="596"/>
      <c r="DU339" s="93" t="str">
        <f t="shared" si="88"/>
        <v/>
      </c>
      <c r="DV339" s="93" t="str">
        <f t="shared" si="94"/>
        <v/>
      </c>
      <c r="DW339" s="120" t="str">
        <f t="shared" si="95"/>
        <v/>
      </c>
    </row>
    <row r="340" spans="1:127" x14ac:dyDescent="0.2">
      <c r="A340" s="563">
        <v>338</v>
      </c>
      <c r="B340" s="59" t="str">
        <f>IF(C340="","",'Critical Info &amp; Checklist'!$G$11&amp;"_"&amp;TEXT('New Data Sheet'!A340,"000")&amp;IF(ISBLANK('Sample Information'!D348),"","_"&amp;'Sample Information'!D348)&amp;IF(ISBLANK('Sample Information'!E348),"","_"&amp;'Sample Information'!E348)&amp;"_"&amp;C340)</f>
        <v/>
      </c>
      <c r="C340" s="91" t="str">
        <f>IF(ISBLANK('Sample Information'!C348),"",'Sample Information'!C348)</f>
        <v/>
      </c>
      <c r="D340" s="60" t="str">
        <f>IF(ISBLANK('Sample Information'!F348),"",'Sample Information'!F348)</f>
        <v/>
      </c>
      <c r="E340" s="70" t="str">
        <f>IF(ISBLANK('Sample Information'!E348),"",'Sample Information'!E348)</f>
        <v/>
      </c>
      <c r="F340" s="60" t="str">
        <f>IF(ISBLANK('Sample Information'!T348),"Not provided",'Sample Information'!T348)</f>
        <v>Not provided</v>
      </c>
      <c r="V340" s="231" t="str">
        <f t="shared" si="89"/>
        <v/>
      </c>
      <c r="W34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0" s="224"/>
      <c r="AN340" s="79"/>
      <c r="AO340" s="79"/>
      <c r="AP340" s="79"/>
      <c r="BF340" s="231" t="str">
        <f t="shared" si="81"/>
        <v/>
      </c>
      <c r="BJ340" s="232" t="str">
        <f t="shared" si="82"/>
        <v/>
      </c>
      <c r="BK340" s="232" t="str">
        <f t="shared" si="90"/>
        <v/>
      </c>
      <c r="BL340" s="232" t="str">
        <f t="shared" si="91"/>
        <v/>
      </c>
      <c r="BU340" s="236" t="str">
        <f t="shared" si="83"/>
        <v/>
      </c>
      <c r="BV340" s="236" t="str">
        <f t="shared" si="84"/>
        <v/>
      </c>
      <c r="BW340" s="236" t="str">
        <f t="shared" si="85"/>
        <v/>
      </c>
      <c r="BX340" s="535"/>
      <c r="BY340" s="536"/>
      <c r="CP340" s="224"/>
      <c r="CQ340" s="79"/>
      <c r="CR340" s="79"/>
      <c r="CS340" s="225"/>
      <c r="DI340" s="132" t="str">
        <f t="shared" si="92"/>
        <v/>
      </c>
      <c r="DP340" s="73" t="str">
        <f t="shared" si="93"/>
        <v/>
      </c>
      <c r="DQ340" s="61" t="str">
        <f t="shared" si="86"/>
        <v/>
      </c>
      <c r="DR340" s="74" t="str">
        <f t="shared" si="87"/>
        <v/>
      </c>
      <c r="DS340" s="564" t="str">
        <f>IFERROR(LOOKUP(B340,Pooling_Pool1!$C$14:$C$337,Pooling_Pool1!$B$14:$B$337),"")</f>
        <v/>
      </c>
      <c r="DT340" s="596"/>
      <c r="DU340" s="93" t="str">
        <f t="shared" si="88"/>
        <v/>
      </c>
      <c r="DV340" s="93" t="str">
        <f t="shared" si="94"/>
        <v/>
      </c>
      <c r="DW340" s="120" t="str">
        <f t="shared" si="95"/>
        <v/>
      </c>
    </row>
    <row r="341" spans="1:127" x14ac:dyDescent="0.2">
      <c r="A341" s="563">
        <v>339</v>
      </c>
      <c r="B341" s="59" t="str">
        <f>IF(C341="","",'Critical Info &amp; Checklist'!$G$11&amp;"_"&amp;TEXT('New Data Sheet'!A341,"000")&amp;IF(ISBLANK('Sample Information'!D349),"","_"&amp;'Sample Information'!D349)&amp;IF(ISBLANK('Sample Information'!E349),"","_"&amp;'Sample Information'!E349)&amp;"_"&amp;C341)</f>
        <v/>
      </c>
      <c r="C341" s="91" t="str">
        <f>IF(ISBLANK('Sample Information'!C349),"",'Sample Information'!C349)</f>
        <v/>
      </c>
      <c r="D341" s="60" t="str">
        <f>IF(ISBLANK('Sample Information'!F349),"",'Sample Information'!F349)</f>
        <v/>
      </c>
      <c r="E341" s="70" t="str">
        <f>IF(ISBLANK('Sample Information'!E349),"",'Sample Information'!E349)</f>
        <v/>
      </c>
      <c r="F341" s="60" t="str">
        <f>IF(ISBLANK('Sample Information'!T349),"Not provided",'Sample Information'!T349)</f>
        <v>Not provided</v>
      </c>
      <c r="V341" s="231" t="str">
        <f t="shared" si="89"/>
        <v/>
      </c>
      <c r="W34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1" s="224"/>
      <c r="AN341" s="79"/>
      <c r="AO341" s="79"/>
      <c r="AP341" s="79"/>
      <c r="BF341" s="231" t="str">
        <f t="shared" si="81"/>
        <v/>
      </c>
      <c r="BJ341" s="232" t="str">
        <f t="shared" si="82"/>
        <v/>
      </c>
      <c r="BK341" s="232" t="str">
        <f t="shared" si="90"/>
        <v/>
      </c>
      <c r="BL341" s="232" t="str">
        <f t="shared" si="91"/>
        <v/>
      </c>
      <c r="BU341" s="236" t="str">
        <f t="shared" si="83"/>
        <v/>
      </c>
      <c r="BV341" s="236" t="str">
        <f t="shared" si="84"/>
        <v/>
      </c>
      <c r="BW341" s="236" t="str">
        <f t="shared" si="85"/>
        <v/>
      </c>
      <c r="BX341" s="535"/>
      <c r="BY341" s="536"/>
      <c r="CP341" s="224"/>
      <c r="CQ341" s="79"/>
      <c r="CR341" s="79"/>
      <c r="CS341" s="225"/>
      <c r="DI341" s="132" t="str">
        <f t="shared" si="92"/>
        <v/>
      </c>
      <c r="DP341" s="73" t="str">
        <f t="shared" si="93"/>
        <v/>
      </c>
      <c r="DQ341" s="61" t="str">
        <f t="shared" si="86"/>
        <v/>
      </c>
      <c r="DR341" s="74" t="str">
        <f t="shared" si="87"/>
        <v/>
      </c>
      <c r="DS341" s="564" t="str">
        <f>IFERROR(LOOKUP(B341,Pooling_Pool1!$C$14:$C$337,Pooling_Pool1!$B$14:$B$337),"")</f>
        <v/>
      </c>
      <c r="DT341" s="596"/>
      <c r="DU341" s="93" t="str">
        <f t="shared" si="88"/>
        <v/>
      </c>
      <c r="DV341" s="93" t="str">
        <f t="shared" si="94"/>
        <v/>
      </c>
      <c r="DW341" s="120" t="str">
        <f t="shared" si="95"/>
        <v/>
      </c>
    </row>
    <row r="342" spans="1:127" x14ac:dyDescent="0.2">
      <c r="A342" s="563">
        <v>340</v>
      </c>
      <c r="B342" s="59" t="str">
        <f>IF(C342="","",'Critical Info &amp; Checklist'!$G$11&amp;"_"&amp;TEXT('New Data Sheet'!A342,"000")&amp;IF(ISBLANK('Sample Information'!D350),"","_"&amp;'Sample Information'!D350)&amp;IF(ISBLANK('Sample Information'!E350),"","_"&amp;'Sample Information'!E350)&amp;"_"&amp;C342)</f>
        <v/>
      </c>
      <c r="C342" s="91" t="str">
        <f>IF(ISBLANK('Sample Information'!C350),"",'Sample Information'!C350)</f>
        <v/>
      </c>
      <c r="D342" s="60" t="str">
        <f>IF(ISBLANK('Sample Information'!F350),"",'Sample Information'!F350)</f>
        <v/>
      </c>
      <c r="E342" s="70" t="str">
        <f>IF(ISBLANK('Sample Information'!E350),"",'Sample Information'!E350)</f>
        <v/>
      </c>
      <c r="F342" s="60" t="str">
        <f>IF(ISBLANK('Sample Information'!T350),"Not provided",'Sample Information'!T350)</f>
        <v>Not provided</v>
      </c>
      <c r="V342" s="231" t="str">
        <f t="shared" si="89"/>
        <v/>
      </c>
      <c r="W34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2" s="224"/>
      <c r="AN342" s="79"/>
      <c r="AO342" s="79"/>
      <c r="AP342" s="79"/>
      <c r="BF342" s="231" t="str">
        <f t="shared" si="81"/>
        <v/>
      </c>
      <c r="BJ342" s="232" t="str">
        <f t="shared" si="82"/>
        <v/>
      </c>
      <c r="BK342" s="232" t="str">
        <f t="shared" si="90"/>
        <v/>
      </c>
      <c r="BL342" s="232" t="str">
        <f t="shared" si="91"/>
        <v/>
      </c>
      <c r="BU342" s="236" t="str">
        <f t="shared" si="83"/>
        <v/>
      </c>
      <c r="BV342" s="236" t="str">
        <f t="shared" si="84"/>
        <v/>
      </c>
      <c r="BW342" s="236" t="str">
        <f t="shared" si="85"/>
        <v/>
      </c>
      <c r="BX342" s="535"/>
      <c r="BY342" s="536"/>
      <c r="CP342" s="224"/>
      <c r="CQ342" s="79"/>
      <c r="CR342" s="79"/>
      <c r="CS342" s="225"/>
      <c r="DI342" s="132" t="str">
        <f t="shared" si="92"/>
        <v/>
      </c>
      <c r="DP342" s="73" t="str">
        <f t="shared" si="93"/>
        <v/>
      </c>
      <c r="DQ342" s="61" t="str">
        <f t="shared" si="86"/>
        <v/>
      </c>
      <c r="DR342" s="74" t="str">
        <f t="shared" si="87"/>
        <v/>
      </c>
      <c r="DS342" s="564" t="str">
        <f>IFERROR(LOOKUP(B342,Pooling_Pool1!$C$14:$C$337,Pooling_Pool1!$B$14:$B$337),"")</f>
        <v/>
      </c>
      <c r="DT342" s="596"/>
      <c r="DU342" s="93" t="str">
        <f t="shared" si="88"/>
        <v/>
      </c>
      <c r="DV342" s="93" t="str">
        <f t="shared" si="94"/>
        <v/>
      </c>
      <c r="DW342" s="120" t="str">
        <f t="shared" si="95"/>
        <v/>
      </c>
    </row>
    <row r="343" spans="1:127" x14ac:dyDescent="0.2">
      <c r="A343" s="563">
        <v>341</v>
      </c>
      <c r="B343" s="59" t="str">
        <f>IF(C343="","",'Critical Info &amp; Checklist'!$G$11&amp;"_"&amp;TEXT('New Data Sheet'!A343,"000")&amp;IF(ISBLANK('Sample Information'!D351),"","_"&amp;'Sample Information'!D351)&amp;IF(ISBLANK('Sample Information'!E351),"","_"&amp;'Sample Information'!E351)&amp;"_"&amp;C343)</f>
        <v/>
      </c>
      <c r="C343" s="91" t="str">
        <f>IF(ISBLANK('Sample Information'!C351),"",'Sample Information'!C351)</f>
        <v/>
      </c>
      <c r="D343" s="60" t="str">
        <f>IF(ISBLANK('Sample Information'!F351),"",'Sample Information'!F351)</f>
        <v/>
      </c>
      <c r="E343" s="70" t="str">
        <f>IF(ISBLANK('Sample Information'!E351),"",'Sample Information'!E351)</f>
        <v/>
      </c>
      <c r="F343" s="60" t="str">
        <f>IF(ISBLANK('Sample Information'!T351),"Not provided",'Sample Information'!T351)</f>
        <v>Not provided</v>
      </c>
      <c r="V343" s="231" t="str">
        <f t="shared" si="89"/>
        <v/>
      </c>
      <c r="W34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3" s="224"/>
      <c r="AN343" s="79"/>
      <c r="AO343" s="79"/>
      <c r="AP343" s="79"/>
      <c r="BF343" s="231" t="str">
        <f t="shared" si="81"/>
        <v/>
      </c>
      <c r="BJ343" s="232" t="str">
        <f t="shared" si="82"/>
        <v/>
      </c>
      <c r="BK343" s="232" t="str">
        <f t="shared" si="90"/>
        <v/>
      </c>
      <c r="BL343" s="232" t="str">
        <f t="shared" si="91"/>
        <v/>
      </c>
      <c r="BU343" s="236" t="str">
        <f t="shared" si="83"/>
        <v/>
      </c>
      <c r="BV343" s="236" t="str">
        <f t="shared" si="84"/>
        <v/>
      </c>
      <c r="BW343" s="236" t="str">
        <f t="shared" si="85"/>
        <v/>
      </c>
      <c r="BX343" s="535"/>
      <c r="BY343" s="536"/>
      <c r="CP343" s="224"/>
      <c r="CQ343" s="79"/>
      <c r="CR343" s="79"/>
      <c r="CS343" s="225"/>
      <c r="DI343" s="132" t="str">
        <f t="shared" si="92"/>
        <v/>
      </c>
      <c r="DP343" s="73" t="str">
        <f t="shared" si="93"/>
        <v/>
      </c>
      <c r="DQ343" s="61" t="str">
        <f t="shared" si="86"/>
        <v/>
      </c>
      <c r="DR343" s="74" t="str">
        <f t="shared" si="87"/>
        <v/>
      </c>
      <c r="DS343" s="564" t="str">
        <f>IFERROR(LOOKUP(B343,Pooling_Pool1!$C$14:$C$337,Pooling_Pool1!$B$14:$B$337),"")</f>
        <v/>
      </c>
      <c r="DT343" s="596"/>
      <c r="DU343" s="93" t="str">
        <f t="shared" si="88"/>
        <v/>
      </c>
      <c r="DV343" s="93" t="str">
        <f t="shared" si="94"/>
        <v/>
      </c>
      <c r="DW343" s="120" t="str">
        <f t="shared" si="95"/>
        <v/>
      </c>
    </row>
    <row r="344" spans="1:127" x14ac:dyDescent="0.2">
      <c r="A344" s="563">
        <v>342</v>
      </c>
      <c r="B344" s="59" t="str">
        <f>IF(C344="","",'Critical Info &amp; Checklist'!$G$11&amp;"_"&amp;TEXT('New Data Sheet'!A344,"000")&amp;IF(ISBLANK('Sample Information'!D352),"","_"&amp;'Sample Information'!D352)&amp;IF(ISBLANK('Sample Information'!E352),"","_"&amp;'Sample Information'!E352)&amp;"_"&amp;C344)</f>
        <v/>
      </c>
      <c r="C344" s="91" t="str">
        <f>IF(ISBLANK('Sample Information'!C352),"",'Sample Information'!C352)</f>
        <v/>
      </c>
      <c r="D344" s="60" t="str">
        <f>IF(ISBLANK('Sample Information'!F352),"",'Sample Information'!F352)</f>
        <v/>
      </c>
      <c r="E344" s="70" t="str">
        <f>IF(ISBLANK('Sample Information'!E352),"",'Sample Information'!E352)</f>
        <v/>
      </c>
      <c r="F344" s="60" t="str">
        <f>IF(ISBLANK('Sample Information'!T352),"Not provided",'Sample Information'!T352)</f>
        <v>Not provided</v>
      </c>
      <c r="V344" s="231" t="str">
        <f t="shared" si="89"/>
        <v/>
      </c>
      <c r="W34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4" s="224"/>
      <c r="AN344" s="79"/>
      <c r="AO344" s="79"/>
      <c r="AP344" s="79"/>
      <c r="BF344" s="231" t="str">
        <f t="shared" si="81"/>
        <v/>
      </c>
      <c r="BJ344" s="232" t="str">
        <f t="shared" si="82"/>
        <v/>
      </c>
      <c r="BK344" s="232" t="str">
        <f t="shared" si="90"/>
        <v/>
      </c>
      <c r="BL344" s="232" t="str">
        <f t="shared" si="91"/>
        <v/>
      </c>
      <c r="BU344" s="236" t="str">
        <f t="shared" si="83"/>
        <v/>
      </c>
      <c r="BV344" s="236" t="str">
        <f t="shared" si="84"/>
        <v/>
      </c>
      <c r="BW344" s="236" t="str">
        <f t="shared" si="85"/>
        <v/>
      </c>
      <c r="BX344" s="535"/>
      <c r="BY344" s="536"/>
      <c r="CP344" s="224"/>
      <c r="CQ344" s="79"/>
      <c r="CR344" s="79"/>
      <c r="CS344" s="225"/>
      <c r="DI344" s="132" t="str">
        <f t="shared" si="92"/>
        <v/>
      </c>
      <c r="DP344" s="73" t="str">
        <f t="shared" si="93"/>
        <v/>
      </c>
      <c r="DQ344" s="61" t="str">
        <f t="shared" si="86"/>
        <v/>
      </c>
      <c r="DR344" s="74" t="str">
        <f t="shared" si="87"/>
        <v/>
      </c>
      <c r="DS344" s="564" t="str">
        <f>IFERROR(LOOKUP(B344,Pooling_Pool1!$C$14:$C$337,Pooling_Pool1!$B$14:$B$337),"")</f>
        <v/>
      </c>
      <c r="DT344" s="596"/>
      <c r="DU344" s="93" t="str">
        <f t="shared" si="88"/>
        <v/>
      </c>
      <c r="DV344" s="93" t="str">
        <f t="shared" si="94"/>
        <v/>
      </c>
      <c r="DW344" s="120" t="str">
        <f t="shared" si="95"/>
        <v/>
      </c>
    </row>
    <row r="345" spans="1:127" x14ac:dyDescent="0.2">
      <c r="A345" s="563">
        <v>343</v>
      </c>
      <c r="B345" s="59" t="str">
        <f>IF(C345="","",'Critical Info &amp; Checklist'!$G$11&amp;"_"&amp;TEXT('New Data Sheet'!A345,"000")&amp;IF(ISBLANK('Sample Information'!D353),"","_"&amp;'Sample Information'!D353)&amp;IF(ISBLANK('Sample Information'!E353),"","_"&amp;'Sample Information'!E353)&amp;"_"&amp;C345)</f>
        <v/>
      </c>
      <c r="C345" s="91" t="str">
        <f>IF(ISBLANK('Sample Information'!C353),"",'Sample Information'!C353)</f>
        <v/>
      </c>
      <c r="D345" s="60" t="str">
        <f>IF(ISBLANK('Sample Information'!F353),"",'Sample Information'!F353)</f>
        <v/>
      </c>
      <c r="E345" s="70" t="str">
        <f>IF(ISBLANK('Sample Information'!E353),"",'Sample Information'!E353)</f>
        <v/>
      </c>
      <c r="F345" s="60" t="str">
        <f>IF(ISBLANK('Sample Information'!T353),"Not provided",'Sample Information'!T353)</f>
        <v>Not provided</v>
      </c>
      <c r="V345" s="231" t="str">
        <f t="shared" si="89"/>
        <v/>
      </c>
      <c r="W34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5" s="224"/>
      <c r="AN345" s="79"/>
      <c r="AO345" s="79"/>
      <c r="AP345" s="79"/>
      <c r="BF345" s="231" t="str">
        <f t="shared" si="81"/>
        <v/>
      </c>
      <c r="BJ345" s="232" t="str">
        <f t="shared" si="82"/>
        <v/>
      </c>
      <c r="BK345" s="232" t="str">
        <f t="shared" si="90"/>
        <v/>
      </c>
      <c r="BL345" s="232" t="str">
        <f t="shared" si="91"/>
        <v/>
      </c>
      <c r="BU345" s="236" t="str">
        <f t="shared" si="83"/>
        <v/>
      </c>
      <c r="BV345" s="236" t="str">
        <f t="shared" si="84"/>
        <v/>
      </c>
      <c r="BW345" s="236" t="str">
        <f t="shared" si="85"/>
        <v/>
      </c>
      <c r="BX345" s="535"/>
      <c r="BY345" s="536"/>
      <c r="CP345" s="224"/>
      <c r="CQ345" s="79"/>
      <c r="CR345" s="79"/>
      <c r="CS345" s="225"/>
      <c r="DI345" s="132" t="str">
        <f t="shared" si="92"/>
        <v/>
      </c>
      <c r="DP345" s="73" t="str">
        <f t="shared" si="93"/>
        <v/>
      </c>
      <c r="DQ345" s="61" t="str">
        <f t="shared" si="86"/>
        <v/>
      </c>
      <c r="DR345" s="74" t="str">
        <f t="shared" si="87"/>
        <v/>
      </c>
      <c r="DS345" s="564" t="str">
        <f>IFERROR(LOOKUP(B345,Pooling_Pool1!$C$14:$C$337,Pooling_Pool1!$B$14:$B$337),"")</f>
        <v/>
      </c>
      <c r="DT345" s="596"/>
      <c r="DU345" s="93" t="str">
        <f t="shared" si="88"/>
        <v/>
      </c>
      <c r="DV345" s="93" t="str">
        <f t="shared" si="94"/>
        <v/>
      </c>
      <c r="DW345" s="120" t="str">
        <f t="shared" si="95"/>
        <v/>
      </c>
    </row>
    <row r="346" spans="1:127" x14ac:dyDescent="0.2">
      <c r="A346" s="563">
        <v>344</v>
      </c>
      <c r="B346" s="59" t="str">
        <f>IF(C346="","",'Critical Info &amp; Checklist'!$G$11&amp;"_"&amp;TEXT('New Data Sheet'!A346,"000")&amp;IF(ISBLANK('Sample Information'!D354),"","_"&amp;'Sample Information'!D354)&amp;IF(ISBLANK('Sample Information'!E354),"","_"&amp;'Sample Information'!E354)&amp;"_"&amp;C346)</f>
        <v/>
      </c>
      <c r="C346" s="91" t="str">
        <f>IF(ISBLANK('Sample Information'!C354),"",'Sample Information'!C354)</f>
        <v/>
      </c>
      <c r="D346" s="60" t="str">
        <f>IF(ISBLANK('Sample Information'!F354),"",'Sample Information'!F354)</f>
        <v/>
      </c>
      <c r="E346" s="70" t="str">
        <f>IF(ISBLANK('Sample Information'!E354),"",'Sample Information'!E354)</f>
        <v/>
      </c>
      <c r="F346" s="60" t="str">
        <f>IF(ISBLANK('Sample Information'!T354),"Not provided",'Sample Information'!T354)</f>
        <v>Not provided</v>
      </c>
      <c r="V346" s="231" t="str">
        <f t="shared" si="89"/>
        <v/>
      </c>
      <c r="W34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6" s="224"/>
      <c r="AN346" s="79"/>
      <c r="AO346" s="79"/>
      <c r="AP346" s="79"/>
      <c r="BF346" s="231" t="str">
        <f t="shared" si="81"/>
        <v/>
      </c>
      <c r="BJ346" s="232" t="str">
        <f t="shared" si="82"/>
        <v/>
      </c>
      <c r="BK346" s="232" t="str">
        <f t="shared" si="90"/>
        <v/>
      </c>
      <c r="BL346" s="232" t="str">
        <f t="shared" si="91"/>
        <v/>
      </c>
      <c r="BU346" s="236" t="str">
        <f t="shared" si="83"/>
        <v/>
      </c>
      <c r="BV346" s="236" t="str">
        <f t="shared" si="84"/>
        <v/>
      </c>
      <c r="BW346" s="236" t="str">
        <f t="shared" si="85"/>
        <v/>
      </c>
      <c r="BX346" s="535"/>
      <c r="BY346" s="536"/>
      <c r="CP346" s="224"/>
      <c r="CQ346" s="79"/>
      <c r="CR346" s="79"/>
      <c r="CS346" s="225"/>
      <c r="DI346" s="132" t="str">
        <f t="shared" si="92"/>
        <v/>
      </c>
      <c r="DP346" s="73" t="str">
        <f t="shared" si="93"/>
        <v/>
      </c>
      <c r="DQ346" s="61" t="str">
        <f t="shared" si="86"/>
        <v/>
      </c>
      <c r="DR346" s="74" t="str">
        <f t="shared" si="87"/>
        <v/>
      </c>
      <c r="DS346" s="564" t="str">
        <f>IFERROR(LOOKUP(B346,Pooling_Pool1!$C$14:$C$337,Pooling_Pool1!$B$14:$B$337),"")</f>
        <v/>
      </c>
      <c r="DT346" s="596"/>
      <c r="DU346" s="93" t="str">
        <f t="shared" si="88"/>
        <v/>
      </c>
      <c r="DV346" s="93" t="str">
        <f t="shared" si="94"/>
        <v/>
      </c>
      <c r="DW346" s="120" t="str">
        <f t="shared" si="95"/>
        <v/>
      </c>
    </row>
    <row r="347" spans="1:127" x14ac:dyDescent="0.2">
      <c r="A347" s="563">
        <v>345</v>
      </c>
      <c r="B347" s="59" t="str">
        <f>IF(C347="","",'Critical Info &amp; Checklist'!$G$11&amp;"_"&amp;TEXT('New Data Sheet'!A347,"000")&amp;IF(ISBLANK('Sample Information'!D355),"","_"&amp;'Sample Information'!D355)&amp;IF(ISBLANK('Sample Information'!E355),"","_"&amp;'Sample Information'!E355)&amp;"_"&amp;C347)</f>
        <v/>
      </c>
      <c r="C347" s="91" t="str">
        <f>IF(ISBLANK('Sample Information'!C355),"",'Sample Information'!C355)</f>
        <v/>
      </c>
      <c r="D347" s="60" t="str">
        <f>IF(ISBLANK('Sample Information'!F355),"",'Sample Information'!F355)</f>
        <v/>
      </c>
      <c r="E347" s="70" t="str">
        <f>IF(ISBLANK('Sample Information'!E355),"",'Sample Information'!E355)</f>
        <v/>
      </c>
      <c r="F347" s="60" t="str">
        <f>IF(ISBLANK('Sample Information'!T355),"Not provided",'Sample Information'!T355)</f>
        <v>Not provided</v>
      </c>
      <c r="V347" s="231" t="str">
        <f t="shared" si="89"/>
        <v/>
      </c>
      <c r="W34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7" s="224"/>
      <c r="AN347" s="79"/>
      <c r="AO347" s="79"/>
      <c r="AP347" s="79"/>
      <c r="BF347" s="231" t="str">
        <f t="shared" si="81"/>
        <v/>
      </c>
      <c r="BJ347" s="232" t="str">
        <f t="shared" si="82"/>
        <v/>
      </c>
      <c r="BK347" s="232" t="str">
        <f t="shared" si="90"/>
        <v/>
      </c>
      <c r="BL347" s="232" t="str">
        <f t="shared" si="91"/>
        <v/>
      </c>
      <c r="BU347" s="236" t="str">
        <f t="shared" si="83"/>
        <v/>
      </c>
      <c r="BV347" s="236" t="str">
        <f t="shared" si="84"/>
        <v/>
      </c>
      <c r="BW347" s="236" t="str">
        <f t="shared" si="85"/>
        <v/>
      </c>
      <c r="BX347" s="535"/>
      <c r="BY347" s="536"/>
      <c r="CP347" s="224"/>
      <c r="CQ347" s="79"/>
      <c r="CR347" s="79"/>
      <c r="CS347" s="225"/>
      <c r="DI347" s="132" t="str">
        <f t="shared" si="92"/>
        <v/>
      </c>
      <c r="DP347" s="73" t="str">
        <f t="shared" si="93"/>
        <v/>
      </c>
      <c r="DQ347" s="61" t="str">
        <f t="shared" si="86"/>
        <v/>
      </c>
      <c r="DR347" s="74" t="str">
        <f t="shared" si="87"/>
        <v/>
      </c>
      <c r="DS347" s="564" t="str">
        <f>IFERROR(LOOKUP(B347,Pooling_Pool1!$C$14:$C$337,Pooling_Pool1!$B$14:$B$337),"")</f>
        <v/>
      </c>
      <c r="DT347" s="596"/>
      <c r="DU347" s="93" t="str">
        <f t="shared" si="88"/>
        <v/>
      </c>
      <c r="DV347" s="93" t="str">
        <f t="shared" si="94"/>
        <v/>
      </c>
      <c r="DW347" s="120" t="str">
        <f t="shared" si="95"/>
        <v/>
      </c>
    </row>
    <row r="348" spans="1:127" x14ac:dyDescent="0.2">
      <c r="A348" s="563">
        <v>346</v>
      </c>
      <c r="B348" s="59" t="str">
        <f>IF(C348="","",'Critical Info &amp; Checklist'!$G$11&amp;"_"&amp;TEXT('New Data Sheet'!A348,"000")&amp;IF(ISBLANK('Sample Information'!D356),"","_"&amp;'Sample Information'!D356)&amp;IF(ISBLANK('Sample Information'!E356),"","_"&amp;'Sample Information'!E356)&amp;"_"&amp;C348)</f>
        <v/>
      </c>
      <c r="C348" s="91" t="str">
        <f>IF(ISBLANK('Sample Information'!C356),"",'Sample Information'!C356)</f>
        <v/>
      </c>
      <c r="D348" s="60" t="str">
        <f>IF(ISBLANK('Sample Information'!F356),"",'Sample Information'!F356)</f>
        <v/>
      </c>
      <c r="E348" s="70" t="str">
        <f>IF(ISBLANK('Sample Information'!E356),"",'Sample Information'!E356)</f>
        <v/>
      </c>
      <c r="F348" s="60" t="str">
        <f>IF(ISBLANK('Sample Information'!T356),"Not provided",'Sample Information'!T356)</f>
        <v>Not provided</v>
      </c>
      <c r="V348" s="231" t="str">
        <f t="shared" si="89"/>
        <v/>
      </c>
      <c r="W34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8" s="224"/>
      <c r="AN348" s="79"/>
      <c r="AO348" s="79"/>
      <c r="AP348" s="79"/>
      <c r="BF348" s="231" t="str">
        <f t="shared" si="81"/>
        <v/>
      </c>
      <c r="BJ348" s="232" t="str">
        <f t="shared" si="82"/>
        <v/>
      </c>
      <c r="BK348" s="232" t="str">
        <f t="shared" si="90"/>
        <v/>
      </c>
      <c r="BL348" s="232" t="str">
        <f t="shared" si="91"/>
        <v/>
      </c>
      <c r="BU348" s="236" t="str">
        <f t="shared" si="83"/>
        <v/>
      </c>
      <c r="BV348" s="236" t="str">
        <f t="shared" si="84"/>
        <v/>
      </c>
      <c r="BW348" s="236" t="str">
        <f t="shared" si="85"/>
        <v/>
      </c>
      <c r="BX348" s="535"/>
      <c r="BY348" s="536"/>
      <c r="CP348" s="224"/>
      <c r="CQ348" s="79"/>
      <c r="CR348" s="79"/>
      <c r="CS348" s="225"/>
      <c r="DI348" s="132" t="str">
        <f t="shared" si="92"/>
        <v/>
      </c>
      <c r="DP348" s="73" t="str">
        <f t="shared" si="93"/>
        <v/>
      </c>
      <c r="DQ348" s="61" t="str">
        <f t="shared" si="86"/>
        <v/>
      </c>
      <c r="DR348" s="74" t="str">
        <f t="shared" si="87"/>
        <v/>
      </c>
      <c r="DS348" s="564" t="str">
        <f>IFERROR(LOOKUP(B348,Pooling_Pool1!$C$14:$C$337,Pooling_Pool1!$B$14:$B$337),"")</f>
        <v/>
      </c>
      <c r="DT348" s="596"/>
      <c r="DU348" s="93" t="str">
        <f t="shared" si="88"/>
        <v/>
      </c>
      <c r="DV348" s="93" t="str">
        <f t="shared" si="94"/>
        <v/>
      </c>
      <c r="DW348" s="120" t="str">
        <f t="shared" si="95"/>
        <v/>
      </c>
    </row>
    <row r="349" spans="1:127" x14ac:dyDescent="0.2">
      <c r="A349" s="563">
        <v>347</v>
      </c>
      <c r="B349" s="59" t="str">
        <f>IF(C349="","",'Critical Info &amp; Checklist'!$G$11&amp;"_"&amp;TEXT('New Data Sheet'!A349,"000")&amp;IF(ISBLANK('Sample Information'!D357),"","_"&amp;'Sample Information'!D357)&amp;IF(ISBLANK('Sample Information'!E357),"","_"&amp;'Sample Information'!E357)&amp;"_"&amp;C349)</f>
        <v/>
      </c>
      <c r="C349" s="91" t="str">
        <f>IF(ISBLANK('Sample Information'!C357),"",'Sample Information'!C357)</f>
        <v/>
      </c>
      <c r="D349" s="60" t="str">
        <f>IF(ISBLANK('Sample Information'!F357),"",'Sample Information'!F357)</f>
        <v/>
      </c>
      <c r="E349" s="70" t="str">
        <f>IF(ISBLANK('Sample Information'!E357),"",'Sample Information'!E357)</f>
        <v/>
      </c>
      <c r="F349" s="60" t="str">
        <f>IF(ISBLANK('Sample Information'!T357),"Not provided",'Sample Information'!T357)</f>
        <v>Not provided</v>
      </c>
      <c r="V349" s="231" t="str">
        <f t="shared" si="89"/>
        <v/>
      </c>
      <c r="W34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49" s="224"/>
      <c r="AN349" s="79"/>
      <c r="AO349" s="79"/>
      <c r="AP349" s="79"/>
      <c r="BF349" s="231" t="str">
        <f t="shared" si="81"/>
        <v/>
      </c>
      <c r="BJ349" s="232" t="str">
        <f t="shared" si="82"/>
        <v/>
      </c>
      <c r="BK349" s="232" t="str">
        <f t="shared" si="90"/>
        <v/>
      </c>
      <c r="BL349" s="232" t="str">
        <f t="shared" si="91"/>
        <v/>
      </c>
      <c r="BU349" s="236" t="str">
        <f t="shared" si="83"/>
        <v/>
      </c>
      <c r="BV349" s="236" t="str">
        <f t="shared" si="84"/>
        <v/>
      </c>
      <c r="BW349" s="236" t="str">
        <f t="shared" si="85"/>
        <v/>
      </c>
      <c r="BX349" s="535"/>
      <c r="BY349" s="536"/>
      <c r="CP349" s="224"/>
      <c r="CQ349" s="79"/>
      <c r="CR349" s="79"/>
      <c r="CS349" s="225"/>
      <c r="DI349" s="132" t="str">
        <f t="shared" si="92"/>
        <v/>
      </c>
      <c r="DP349" s="73" t="str">
        <f t="shared" si="93"/>
        <v/>
      </c>
      <c r="DQ349" s="61" t="str">
        <f t="shared" si="86"/>
        <v/>
      </c>
      <c r="DR349" s="74" t="str">
        <f t="shared" si="87"/>
        <v/>
      </c>
      <c r="DS349" s="564" t="str">
        <f>IFERROR(LOOKUP(B349,Pooling_Pool1!$C$14:$C$337,Pooling_Pool1!$B$14:$B$337),"")</f>
        <v/>
      </c>
      <c r="DT349" s="596"/>
      <c r="DU349" s="93" t="str">
        <f t="shared" si="88"/>
        <v/>
      </c>
      <c r="DV349" s="93" t="str">
        <f t="shared" si="94"/>
        <v/>
      </c>
      <c r="DW349" s="120" t="str">
        <f t="shared" si="95"/>
        <v/>
      </c>
    </row>
    <row r="350" spans="1:127" x14ac:dyDescent="0.2">
      <c r="A350" s="563">
        <v>348</v>
      </c>
      <c r="B350" s="59" t="str">
        <f>IF(C350="","",'Critical Info &amp; Checklist'!$G$11&amp;"_"&amp;TEXT('New Data Sheet'!A350,"000")&amp;IF(ISBLANK('Sample Information'!D358),"","_"&amp;'Sample Information'!D358)&amp;IF(ISBLANK('Sample Information'!E358),"","_"&amp;'Sample Information'!E358)&amp;"_"&amp;C350)</f>
        <v/>
      </c>
      <c r="C350" s="91" t="str">
        <f>IF(ISBLANK('Sample Information'!C358),"",'Sample Information'!C358)</f>
        <v/>
      </c>
      <c r="D350" s="60" t="str">
        <f>IF(ISBLANK('Sample Information'!F358),"",'Sample Information'!F358)</f>
        <v/>
      </c>
      <c r="E350" s="70" t="str">
        <f>IF(ISBLANK('Sample Information'!E358),"",'Sample Information'!E358)</f>
        <v/>
      </c>
      <c r="F350" s="60" t="str">
        <f>IF(ISBLANK('Sample Information'!T358),"Not provided",'Sample Information'!T358)</f>
        <v>Not provided</v>
      </c>
      <c r="V350" s="231" t="str">
        <f t="shared" si="89"/>
        <v/>
      </c>
      <c r="W35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0" s="224"/>
      <c r="AN350" s="79"/>
      <c r="AO350" s="79"/>
      <c r="AP350" s="79"/>
      <c r="BF350" s="231" t="str">
        <f t="shared" si="81"/>
        <v/>
      </c>
      <c r="BJ350" s="232" t="str">
        <f t="shared" si="82"/>
        <v/>
      </c>
      <c r="BK350" s="232" t="str">
        <f t="shared" si="90"/>
        <v/>
      </c>
      <c r="BL350" s="232" t="str">
        <f t="shared" si="91"/>
        <v/>
      </c>
      <c r="BU350" s="236" t="str">
        <f t="shared" si="83"/>
        <v/>
      </c>
      <c r="BV350" s="236" t="str">
        <f t="shared" si="84"/>
        <v/>
      </c>
      <c r="BW350" s="236" t="str">
        <f t="shared" si="85"/>
        <v/>
      </c>
      <c r="BX350" s="535"/>
      <c r="BY350" s="536"/>
      <c r="CP350" s="224"/>
      <c r="CQ350" s="79"/>
      <c r="CR350" s="79"/>
      <c r="CS350" s="225"/>
      <c r="DI350" s="132" t="str">
        <f t="shared" si="92"/>
        <v/>
      </c>
      <c r="DP350" s="73" t="str">
        <f t="shared" si="93"/>
        <v/>
      </c>
      <c r="DQ350" s="61" t="str">
        <f t="shared" si="86"/>
        <v/>
      </c>
      <c r="DR350" s="74" t="str">
        <f t="shared" si="87"/>
        <v/>
      </c>
      <c r="DS350" s="564" t="str">
        <f>IFERROR(LOOKUP(B350,Pooling_Pool1!$C$14:$C$337,Pooling_Pool1!$B$14:$B$337),"")</f>
        <v/>
      </c>
      <c r="DT350" s="596"/>
      <c r="DU350" s="93" t="str">
        <f t="shared" si="88"/>
        <v/>
      </c>
      <c r="DV350" s="93" t="str">
        <f t="shared" si="94"/>
        <v/>
      </c>
      <c r="DW350" s="120" t="str">
        <f t="shared" si="95"/>
        <v/>
      </c>
    </row>
    <row r="351" spans="1:127" x14ac:dyDescent="0.2">
      <c r="A351" s="563">
        <v>349</v>
      </c>
      <c r="B351" s="59" t="str">
        <f>IF(C351="","",'Critical Info &amp; Checklist'!$G$11&amp;"_"&amp;TEXT('New Data Sheet'!A351,"000")&amp;IF(ISBLANK('Sample Information'!D359),"","_"&amp;'Sample Information'!D359)&amp;IF(ISBLANK('Sample Information'!E359),"","_"&amp;'Sample Information'!E359)&amp;"_"&amp;C351)</f>
        <v/>
      </c>
      <c r="C351" s="91" t="str">
        <f>IF(ISBLANK('Sample Information'!C359),"",'Sample Information'!C359)</f>
        <v/>
      </c>
      <c r="D351" s="60" t="str">
        <f>IF(ISBLANK('Sample Information'!F359),"",'Sample Information'!F359)</f>
        <v/>
      </c>
      <c r="E351" s="70" t="str">
        <f>IF(ISBLANK('Sample Information'!E359),"",'Sample Information'!E359)</f>
        <v/>
      </c>
      <c r="F351" s="60" t="str">
        <f>IF(ISBLANK('Sample Information'!T359),"Not provided",'Sample Information'!T359)</f>
        <v>Not provided</v>
      </c>
      <c r="V351" s="231" t="str">
        <f t="shared" si="89"/>
        <v/>
      </c>
      <c r="W35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1" s="224"/>
      <c r="AN351" s="79"/>
      <c r="AO351" s="79"/>
      <c r="AP351" s="79"/>
      <c r="BF351" s="231" t="str">
        <f t="shared" si="81"/>
        <v/>
      </c>
      <c r="BJ351" s="232" t="str">
        <f t="shared" si="82"/>
        <v/>
      </c>
      <c r="BK351" s="232" t="str">
        <f t="shared" si="90"/>
        <v/>
      </c>
      <c r="BL351" s="232" t="str">
        <f t="shared" si="91"/>
        <v/>
      </c>
      <c r="BU351" s="236" t="str">
        <f t="shared" si="83"/>
        <v/>
      </c>
      <c r="BV351" s="236" t="str">
        <f t="shared" si="84"/>
        <v/>
      </c>
      <c r="BW351" s="236" t="str">
        <f t="shared" si="85"/>
        <v/>
      </c>
      <c r="BX351" s="535"/>
      <c r="BY351" s="536"/>
      <c r="CP351" s="224"/>
      <c r="CQ351" s="79"/>
      <c r="CR351" s="79"/>
      <c r="CS351" s="225"/>
      <c r="DI351" s="132" t="str">
        <f t="shared" si="92"/>
        <v/>
      </c>
      <c r="DP351" s="73" t="str">
        <f t="shared" si="93"/>
        <v/>
      </c>
      <c r="DQ351" s="61" t="str">
        <f t="shared" si="86"/>
        <v/>
      </c>
      <c r="DR351" s="74" t="str">
        <f t="shared" si="87"/>
        <v/>
      </c>
      <c r="DS351" s="564" t="str">
        <f>IFERROR(LOOKUP(B351,Pooling_Pool1!$C$14:$C$337,Pooling_Pool1!$B$14:$B$337),"")</f>
        <v/>
      </c>
      <c r="DT351" s="596"/>
      <c r="DU351" s="93" t="str">
        <f t="shared" si="88"/>
        <v/>
      </c>
      <c r="DV351" s="93" t="str">
        <f t="shared" si="94"/>
        <v/>
      </c>
      <c r="DW351" s="120" t="str">
        <f t="shared" si="95"/>
        <v/>
      </c>
    </row>
    <row r="352" spans="1:127" x14ac:dyDescent="0.2">
      <c r="A352" s="563">
        <v>350</v>
      </c>
      <c r="B352" s="59" t="str">
        <f>IF(C352="","",'Critical Info &amp; Checklist'!$G$11&amp;"_"&amp;TEXT('New Data Sheet'!A352,"000")&amp;IF(ISBLANK('Sample Information'!D360),"","_"&amp;'Sample Information'!D360)&amp;IF(ISBLANK('Sample Information'!E360),"","_"&amp;'Sample Information'!E360)&amp;"_"&amp;C352)</f>
        <v/>
      </c>
      <c r="C352" s="91" t="str">
        <f>IF(ISBLANK('Sample Information'!C360),"",'Sample Information'!C360)</f>
        <v/>
      </c>
      <c r="D352" s="60" t="str">
        <f>IF(ISBLANK('Sample Information'!F360),"",'Sample Information'!F360)</f>
        <v/>
      </c>
      <c r="E352" s="70" t="str">
        <f>IF(ISBLANK('Sample Information'!E360),"",'Sample Information'!E360)</f>
        <v/>
      </c>
      <c r="F352" s="60" t="str">
        <f>IF(ISBLANK('Sample Information'!T360),"Not provided",'Sample Information'!T360)</f>
        <v>Not provided</v>
      </c>
      <c r="V352" s="231" t="str">
        <f t="shared" si="89"/>
        <v/>
      </c>
      <c r="W35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2" s="224"/>
      <c r="AN352" s="79"/>
      <c r="AO352" s="79"/>
      <c r="AP352" s="79"/>
      <c r="BF352" s="231" t="str">
        <f t="shared" si="81"/>
        <v/>
      </c>
      <c r="BJ352" s="232" t="str">
        <f t="shared" si="82"/>
        <v/>
      </c>
      <c r="BK352" s="232" t="str">
        <f t="shared" si="90"/>
        <v/>
      </c>
      <c r="BL352" s="232" t="str">
        <f t="shared" si="91"/>
        <v/>
      </c>
      <c r="BU352" s="236" t="str">
        <f t="shared" si="83"/>
        <v/>
      </c>
      <c r="BV352" s="236" t="str">
        <f t="shared" si="84"/>
        <v/>
      </c>
      <c r="BW352" s="236" t="str">
        <f t="shared" si="85"/>
        <v/>
      </c>
      <c r="BX352" s="535"/>
      <c r="BY352" s="536"/>
      <c r="CP352" s="224"/>
      <c r="CQ352" s="79"/>
      <c r="CR352" s="79"/>
      <c r="CS352" s="225"/>
      <c r="DI352" s="132" t="str">
        <f t="shared" si="92"/>
        <v/>
      </c>
      <c r="DP352" s="73" t="str">
        <f t="shared" si="93"/>
        <v/>
      </c>
      <c r="DQ352" s="61" t="str">
        <f t="shared" si="86"/>
        <v/>
      </c>
      <c r="DR352" s="74" t="str">
        <f t="shared" si="87"/>
        <v/>
      </c>
      <c r="DS352" s="564" t="str">
        <f>IFERROR(LOOKUP(B352,Pooling_Pool1!$C$14:$C$337,Pooling_Pool1!$B$14:$B$337),"")</f>
        <v/>
      </c>
      <c r="DT352" s="596"/>
      <c r="DU352" s="93" t="str">
        <f t="shared" si="88"/>
        <v/>
      </c>
      <c r="DV352" s="93" t="str">
        <f t="shared" si="94"/>
        <v/>
      </c>
      <c r="DW352" s="120" t="str">
        <f t="shared" si="95"/>
        <v/>
      </c>
    </row>
    <row r="353" spans="1:127" x14ac:dyDescent="0.2">
      <c r="A353" s="563">
        <v>351</v>
      </c>
      <c r="B353" s="59" t="str">
        <f>IF(C353="","",'Critical Info &amp; Checklist'!$G$11&amp;"_"&amp;TEXT('New Data Sheet'!A353,"000")&amp;IF(ISBLANK('Sample Information'!D361),"","_"&amp;'Sample Information'!D361)&amp;IF(ISBLANK('Sample Information'!E361),"","_"&amp;'Sample Information'!E361)&amp;"_"&amp;C353)</f>
        <v/>
      </c>
      <c r="C353" s="91" t="str">
        <f>IF(ISBLANK('Sample Information'!C361),"",'Sample Information'!C361)</f>
        <v/>
      </c>
      <c r="D353" s="60" t="str">
        <f>IF(ISBLANK('Sample Information'!F361),"",'Sample Information'!F361)</f>
        <v/>
      </c>
      <c r="E353" s="70" t="str">
        <f>IF(ISBLANK('Sample Information'!E361),"",'Sample Information'!E361)</f>
        <v/>
      </c>
      <c r="F353" s="60" t="str">
        <f>IF(ISBLANK('Sample Information'!T361),"Not provided",'Sample Information'!T361)</f>
        <v>Not provided</v>
      </c>
      <c r="V353" s="231" t="str">
        <f t="shared" si="89"/>
        <v/>
      </c>
      <c r="W35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3" s="224"/>
      <c r="AN353" s="79"/>
      <c r="AO353" s="79"/>
      <c r="AP353" s="79"/>
      <c r="BF353" s="231" t="str">
        <f t="shared" si="81"/>
        <v/>
      </c>
      <c r="BJ353" s="232" t="str">
        <f t="shared" si="82"/>
        <v/>
      </c>
      <c r="BK353" s="232" t="str">
        <f t="shared" si="90"/>
        <v/>
      </c>
      <c r="BL353" s="232" t="str">
        <f t="shared" si="91"/>
        <v/>
      </c>
      <c r="BU353" s="236" t="str">
        <f t="shared" si="83"/>
        <v/>
      </c>
      <c r="BV353" s="236" t="str">
        <f t="shared" si="84"/>
        <v/>
      </c>
      <c r="BW353" s="236" t="str">
        <f t="shared" si="85"/>
        <v/>
      </c>
      <c r="BX353" s="535"/>
      <c r="BY353" s="536"/>
      <c r="CP353" s="224"/>
      <c r="CQ353" s="79"/>
      <c r="CR353" s="79"/>
      <c r="CS353" s="225"/>
      <c r="DI353" s="132" t="str">
        <f t="shared" si="92"/>
        <v/>
      </c>
      <c r="DP353" s="73" t="str">
        <f t="shared" si="93"/>
        <v/>
      </c>
      <c r="DQ353" s="61" t="str">
        <f t="shared" si="86"/>
        <v/>
      </c>
      <c r="DR353" s="74" t="str">
        <f t="shared" si="87"/>
        <v/>
      </c>
      <c r="DS353" s="564" t="str">
        <f>IFERROR(LOOKUP(B353,Pooling_Pool1!$C$14:$C$337,Pooling_Pool1!$B$14:$B$337),"")</f>
        <v/>
      </c>
      <c r="DT353" s="596"/>
      <c r="DU353" s="93" t="str">
        <f t="shared" si="88"/>
        <v/>
      </c>
      <c r="DV353" s="93" t="str">
        <f t="shared" si="94"/>
        <v/>
      </c>
      <c r="DW353" s="120" t="str">
        <f t="shared" si="95"/>
        <v/>
      </c>
    </row>
    <row r="354" spans="1:127" x14ac:dyDescent="0.2">
      <c r="A354" s="563">
        <v>352</v>
      </c>
      <c r="B354" s="59" t="str">
        <f>IF(C354="","",'Critical Info &amp; Checklist'!$G$11&amp;"_"&amp;TEXT('New Data Sheet'!A354,"000")&amp;IF(ISBLANK('Sample Information'!D362),"","_"&amp;'Sample Information'!D362)&amp;IF(ISBLANK('Sample Information'!E362),"","_"&amp;'Sample Information'!E362)&amp;"_"&amp;C354)</f>
        <v/>
      </c>
      <c r="C354" s="91" t="str">
        <f>IF(ISBLANK('Sample Information'!C362),"",'Sample Information'!C362)</f>
        <v/>
      </c>
      <c r="D354" s="60" t="str">
        <f>IF(ISBLANK('Sample Information'!F362),"",'Sample Information'!F362)</f>
        <v/>
      </c>
      <c r="E354" s="70" t="str">
        <f>IF(ISBLANK('Sample Information'!E362),"",'Sample Information'!E362)</f>
        <v/>
      </c>
      <c r="F354" s="60" t="str">
        <f>IF(ISBLANK('Sample Information'!T362),"Not provided",'Sample Information'!T362)</f>
        <v>Not provided</v>
      </c>
      <c r="V354" s="231" t="str">
        <f t="shared" si="89"/>
        <v/>
      </c>
      <c r="W35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4" s="224"/>
      <c r="AN354" s="79"/>
      <c r="AO354" s="79"/>
      <c r="AP354" s="79"/>
      <c r="BF354" s="231" t="str">
        <f t="shared" si="81"/>
        <v/>
      </c>
      <c r="BJ354" s="232" t="str">
        <f t="shared" si="82"/>
        <v/>
      </c>
      <c r="BK354" s="232" t="str">
        <f t="shared" si="90"/>
        <v/>
      </c>
      <c r="BL354" s="232" t="str">
        <f t="shared" si="91"/>
        <v/>
      </c>
      <c r="BU354" s="236" t="str">
        <f t="shared" si="83"/>
        <v/>
      </c>
      <c r="BV354" s="236" t="str">
        <f t="shared" si="84"/>
        <v/>
      </c>
      <c r="BW354" s="236" t="str">
        <f t="shared" si="85"/>
        <v/>
      </c>
      <c r="BX354" s="535"/>
      <c r="BY354" s="536"/>
      <c r="CP354" s="224"/>
      <c r="CQ354" s="79"/>
      <c r="CR354" s="79"/>
      <c r="CS354" s="225"/>
      <c r="DI354" s="132" t="str">
        <f t="shared" si="92"/>
        <v/>
      </c>
      <c r="DP354" s="73" t="str">
        <f t="shared" si="93"/>
        <v/>
      </c>
      <c r="DQ354" s="61" t="str">
        <f t="shared" si="86"/>
        <v/>
      </c>
      <c r="DR354" s="74" t="str">
        <f t="shared" si="87"/>
        <v/>
      </c>
      <c r="DS354" s="564" t="str">
        <f>IFERROR(LOOKUP(B354,Pooling_Pool1!$C$14:$C$337,Pooling_Pool1!$B$14:$B$337),"")</f>
        <v/>
      </c>
      <c r="DT354" s="596"/>
      <c r="DU354" s="93" t="str">
        <f t="shared" si="88"/>
        <v/>
      </c>
      <c r="DV354" s="93" t="str">
        <f t="shared" si="94"/>
        <v/>
      </c>
      <c r="DW354" s="120" t="str">
        <f t="shared" si="95"/>
        <v/>
      </c>
    </row>
    <row r="355" spans="1:127" x14ac:dyDescent="0.2">
      <c r="A355" s="563">
        <v>353</v>
      </c>
      <c r="B355" s="59" t="str">
        <f>IF(C355="","",'Critical Info &amp; Checklist'!$G$11&amp;"_"&amp;TEXT('New Data Sheet'!A355,"000")&amp;IF(ISBLANK('Sample Information'!D363),"","_"&amp;'Sample Information'!D363)&amp;IF(ISBLANK('Sample Information'!E363),"","_"&amp;'Sample Information'!E363)&amp;"_"&amp;C355)</f>
        <v/>
      </c>
      <c r="C355" s="91" t="str">
        <f>IF(ISBLANK('Sample Information'!C363),"",'Sample Information'!C363)</f>
        <v/>
      </c>
      <c r="D355" s="60" t="str">
        <f>IF(ISBLANK('Sample Information'!F363),"",'Sample Information'!F363)</f>
        <v/>
      </c>
      <c r="E355" s="70" t="str">
        <f>IF(ISBLANK('Sample Information'!E363),"",'Sample Information'!E363)</f>
        <v/>
      </c>
      <c r="F355" s="60" t="str">
        <f>IF(ISBLANK('Sample Information'!T363),"Not provided",'Sample Information'!T363)</f>
        <v>Not provided</v>
      </c>
      <c r="V355" s="231" t="str">
        <f t="shared" si="89"/>
        <v/>
      </c>
      <c r="W35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5" s="224"/>
      <c r="AN355" s="79"/>
      <c r="AO355" s="79"/>
      <c r="AP355" s="79"/>
      <c r="BF355" s="231" t="str">
        <f t="shared" si="81"/>
        <v/>
      </c>
      <c r="BJ355" s="232" t="str">
        <f t="shared" si="82"/>
        <v/>
      </c>
      <c r="BK355" s="232" t="str">
        <f t="shared" si="90"/>
        <v/>
      </c>
      <c r="BL355" s="232" t="str">
        <f t="shared" si="91"/>
        <v/>
      </c>
      <c r="BU355" s="236" t="str">
        <f t="shared" si="83"/>
        <v/>
      </c>
      <c r="BV355" s="236" t="str">
        <f t="shared" si="84"/>
        <v/>
      </c>
      <c r="BW355" s="236" t="str">
        <f t="shared" si="85"/>
        <v/>
      </c>
      <c r="BX355" s="535"/>
      <c r="BY355" s="536"/>
      <c r="CP355" s="224"/>
      <c r="CQ355" s="79"/>
      <c r="CR355" s="79"/>
      <c r="CS355" s="225"/>
      <c r="DI355" s="132" t="str">
        <f t="shared" si="92"/>
        <v/>
      </c>
      <c r="DP355" s="73" t="str">
        <f t="shared" si="93"/>
        <v/>
      </c>
      <c r="DQ355" s="61" t="str">
        <f t="shared" si="86"/>
        <v/>
      </c>
      <c r="DR355" s="74" t="str">
        <f t="shared" si="87"/>
        <v/>
      </c>
      <c r="DS355" s="564" t="str">
        <f>IFERROR(LOOKUP(B355,Pooling_Pool1!$C$14:$C$337,Pooling_Pool1!$B$14:$B$337),"")</f>
        <v/>
      </c>
      <c r="DT355" s="596"/>
      <c r="DU355" s="93" t="str">
        <f t="shared" si="88"/>
        <v/>
      </c>
      <c r="DV355" s="93" t="str">
        <f t="shared" si="94"/>
        <v/>
      </c>
      <c r="DW355" s="120" t="str">
        <f t="shared" si="95"/>
        <v/>
      </c>
    </row>
    <row r="356" spans="1:127" x14ac:dyDescent="0.2">
      <c r="A356" s="563">
        <v>354</v>
      </c>
      <c r="B356" s="59" t="str">
        <f>IF(C356="","",'Critical Info &amp; Checklist'!$G$11&amp;"_"&amp;TEXT('New Data Sheet'!A356,"000")&amp;IF(ISBLANK('Sample Information'!D364),"","_"&amp;'Sample Information'!D364)&amp;IF(ISBLANK('Sample Information'!E364),"","_"&amp;'Sample Information'!E364)&amp;"_"&amp;C356)</f>
        <v/>
      </c>
      <c r="C356" s="91" t="str">
        <f>IF(ISBLANK('Sample Information'!C364),"",'Sample Information'!C364)</f>
        <v/>
      </c>
      <c r="D356" s="60" t="str">
        <f>IF(ISBLANK('Sample Information'!F364),"",'Sample Information'!F364)</f>
        <v/>
      </c>
      <c r="E356" s="70" t="str">
        <f>IF(ISBLANK('Sample Information'!E364),"",'Sample Information'!E364)</f>
        <v/>
      </c>
      <c r="F356" s="60" t="str">
        <f>IF(ISBLANK('Sample Information'!T364),"Not provided",'Sample Information'!T364)</f>
        <v>Not provided</v>
      </c>
      <c r="V356" s="231" t="str">
        <f t="shared" si="89"/>
        <v/>
      </c>
      <c r="W35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6" s="224"/>
      <c r="AN356" s="79"/>
      <c r="AO356" s="79"/>
      <c r="AP356" s="79"/>
      <c r="BF356" s="231" t="str">
        <f t="shared" si="81"/>
        <v/>
      </c>
      <c r="BJ356" s="232" t="str">
        <f t="shared" si="82"/>
        <v/>
      </c>
      <c r="BK356" s="232" t="str">
        <f t="shared" si="90"/>
        <v/>
      </c>
      <c r="BL356" s="232" t="str">
        <f t="shared" si="91"/>
        <v/>
      </c>
      <c r="BU356" s="236" t="str">
        <f t="shared" si="83"/>
        <v/>
      </c>
      <c r="BV356" s="236" t="str">
        <f t="shared" si="84"/>
        <v/>
      </c>
      <c r="BW356" s="236" t="str">
        <f t="shared" si="85"/>
        <v/>
      </c>
      <c r="BX356" s="535"/>
      <c r="BY356" s="536"/>
      <c r="CP356" s="224"/>
      <c r="CQ356" s="79"/>
      <c r="CR356" s="79"/>
      <c r="CS356" s="225"/>
      <c r="DI356" s="132" t="str">
        <f t="shared" si="92"/>
        <v/>
      </c>
      <c r="DP356" s="73" t="str">
        <f t="shared" si="93"/>
        <v/>
      </c>
      <c r="DQ356" s="61" t="str">
        <f t="shared" si="86"/>
        <v/>
      </c>
      <c r="DR356" s="74" t="str">
        <f t="shared" si="87"/>
        <v/>
      </c>
      <c r="DS356" s="564" t="str">
        <f>IFERROR(LOOKUP(B356,Pooling_Pool1!$C$14:$C$337,Pooling_Pool1!$B$14:$B$337),"")</f>
        <v/>
      </c>
      <c r="DT356" s="596"/>
      <c r="DU356" s="93" t="str">
        <f t="shared" si="88"/>
        <v/>
      </c>
      <c r="DV356" s="93" t="str">
        <f t="shared" si="94"/>
        <v/>
      </c>
      <c r="DW356" s="120" t="str">
        <f t="shared" si="95"/>
        <v/>
      </c>
    </row>
    <row r="357" spans="1:127" x14ac:dyDescent="0.2">
      <c r="A357" s="563">
        <v>355</v>
      </c>
      <c r="B357" s="59" t="str">
        <f>IF(C357="","",'Critical Info &amp; Checklist'!$G$11&amp;"_"&amp;TEXT('New Data Sheet'!A357,"000")&amp;IF(ISBLANK('Sample Information'!D365),"","_"&amp;'Sample Information'!D365)&amp;IF(ISBLANK('Sample Information'!E365),"","_"&amp;'Sample Information'!E365)&amp;"_"&amp;C357)</f>
        <v/>
      </c>
      <c r="C357" s="91" t="str">
        <f>IF(ISBLANK('Sample Information'!C365),"",'Sample Information'!C365)</f>
        <v/>
      </c>
      <c r="D357" s="60" t="str">
        <f>IF(ISBLANK('Sample Information'!F365),"",'Sample Information'!F365)</f>
        <v/>
      </c>
      <c r="E357" s="70" t="str">
        <f>IF(ISBLANK('Sample Information'!E365),"",'Sample Information'!E365)</f>
        <v/>
      </c>
      <c r="F357" s="60" t="str">
        <f>IF(ISBLANK('Sample Information'!T365),"Not provided",'Sample Information'!T365)</f>
        <v>Not provided</v>
      </c>
      <c r="V357" s="231" t="str">
        <f t="shared" si="89"/>
        <v/>
      </c>
      <c r="W35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7" s="224"/>
      <c r="AN357" s="79"/>
      <c r="AO357" s="79"/>
      <c r="AP357" s="79"/>
      <c r="BF357" s="231" t="str">
        <f t="shared" si="81"/>
        <v/>
      </c>
      <c r="BJ357" s="232" t="str">
        <f t="shared" si="82"/>
        <v/>
      </c>
      <c r="BK357" s="232" t="str">
        <f t="shared" si="90"/>
        <v/>
      </c>
      <c r="BL357" s="232" t="str">
        <f t="shared" si="91"/>
        <v/>
      </c>
      <c r="BU357" s="236" t="str">
        <f t="shared" si="83"/>
        <v/>
      </c>
      <c r="BV357" s="236" t="str">
        <f t="shared" si="84"/>
        <v/>
      </c>
      <c r="BW357" s="236" t="str">
        <f t="shared" si="85"/>
        <v/>
      </c>
      <c r="BX357" s="535"/>
      <c r="BY357" s="536"/>
      <c r="CP357" s="224"/>
      <c r="CQ357" s="79"/>
      <c r="CR357" s="79"/>
      <c r="CS357" s="225"/>
      <c r="DI357" s="132" t="str">
        <f t="shared" si="92"/>
        <v/>
      </c>
      <c r="DP357" s="73" t="str">
        <f t="shared" si="93"/>
        <v/>
      </c>
      <c r="DQ357" s="61" t="str">
        <f t="shared" si="86"/>
        <v/>
      </c>
      <c r="DR357" s="74" t="str">
        <f t="shared" si="87"/>
        <v/>
      </c>
      <c r="DS357" s="564" t="str">
        <f>IFERROR(LOOKUP(B357,Pooling_Pool1!$C$14:$C$337,Pooling_Pool1!$B$14:$B$337),"")</f>
        <v/>
      </c>
      <c r="DT357" s="596"/>
      <c r="DU357" s="93" t="str">
        <f t="shared" si="88"/>
        <v/>
      </c>
      <c r="DV357" s="93" t="str">
        <f t="shared" si="94"/>
        <v/>
      </c>
      <c r="DW357" s="120" t="str">
        <f t="shared" si="95"/>
        <v/>
      </c>
    </row>
    <row r="358" spans="1:127" x14ac:dyDescent="0.2">
      <c r="A358" s="563">
        <v>356</v>
      </c>
      <c r="B358" s="59" t="str">
        <f>IF(C358="","",'Critical Info &amp; Checklist'!$G$11&amp;"_"&amp;TEXT('New Data Sheet'!A358,"000")&amp;IF(ISBLANK('Sample Information'!D366),"","_"&amp;'Sample Information'!D366)&amp;IF(ISBLANK('Sample Information'!E366),"","_"&amp;'Sample Information'!E366)&amp;"_"&amp;C358)</f>
        <v/>
      </c>
      <c r="C358" s="91" t="str">
        <f>IF(ISBLANK('Sample Information'!C366),"",'Sample Information'!C366)</f>
        <v/>
      </c>
      <c r="D358" s="60" t="str">
        <f>IF(ISBLANK('Sample Information'!F366),"",'Sample Information'!F366)</f>
        <v/>
      </c>
      <c r="E358" s="70" t="str">
        <f>IF(ISBLANK('Sample Information'!E366),"",'Sample Information'!E366)</f>
        <v/>
      </c>
      <c r="F358" s="60" t="str">
        <f>IF(ISBLANK('Sample Information'!T366),"Not provided",'Sample Information'!T366)</f>
        <v>Not provided</v>
      </c>
      <c r="V358" s="231" t="str">
        <f t="shared" si="89"/>
        <v/>
      </c>
      <c r="W35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8" s="224"/>
      <c r="AN358" s="79"/>
      <c r="AO358" s="79"/>
      <c r="AP358" s="79"/>
      <c r="BF358" s="231" t="str">
        <f t="shared" si="81"/>
        <v/>
      </c>
      <c r="BJ358" s="232" t="str">
        <f t="shared" si="82"/>
        <v/>
      </c>
      <c r="BK358" s="232" t="str">
        <f t="shared" si="90"/>
        <v/>
      </c>
      <c r="BL358" s="232" t="str">
        <f t="shared" si="91"/>
        <v/>
      </c>
      <c r="BU358" s="236" t="str">
        <f t="shared" si="83"/>
        <v/>
      </c>
      <c r="BV358" s="236" t="str">
        <f t="shared" si="84"/>
        <v/>
      </c>
      <c r="BW358" s="236" t="str">
        <f t="shared" si="85"/>
        <v/>
      </c>
      <c r="BX358" s="535"/>
      <c r="BY358" s="536"/>
      <c r="CP358" s="224"/>
      <c r="CQ358" s="79"/>
      <c r="CR358" s="79"/>
      <c r="CS358" s="225"/>
      <c r="DI358" s="132" t="str">
        <f t="shared" si="92"/>
        <v/>
      </c>
      <c r="DP358" s="73" t="str">
        <f t="shared" si="93"/>
        <v/>
      </c>
      <c r="DQ358" s="61" t="str">
        <f t="shared" si="86"/>
        <v/>
      </c>
      <c r="DR358" s="74" t="str">
        <f t="shared" si="87"/>
        <v/>
      </c>
      <c r="DS358" s="564" t="str">
        <f>IFERROR(LOOKUP(B358,Pooling_Pool1!$C$14:$C$337,Pooling_Pool1!$B$14:$B$337),"")</f>
        <v/>
      </c>
      <c r="DT358" s="596"/>
      <c r="DU358" s="93" t="str">
        <f t="shared" si="88"/>
        <v/>
      </c>
      <c r="DV358" s="93" t="str">
        <f t="shared" si="94"/>
        <v/>
      </c>
      <c r="DW358" s="120" t="str">
        <f t="shared" si="95"/>
        <v/>
      </c>
    </row>
    <row r="359" spans="1:127" x14ac:dyDescent="0.2">
      <c r="A359" s="563">
        <v>357</v>
      </c>
      <c r="B359" s="59" t="str">
        <f>IF(C359="","",'Critical Info &amp; Checklist'!$G$11&amp;"_"&amp;TEXT('New Data Sheet'!A359,"000")&amp;IF(ISBLANK('Sample Information'!D367),"","_"&amp;'Sample Information'!D367)&amp;IF(ISBLANK('Sample Information'!E367),"","_"&amp;'Sample Information'!E367)&amp;"_"&amp;C359)</f>
        <v/>
      </c>
      <c r="C359" s="91" t="str">
        <f>IF(ISBLANK('Sample Information'!C367),"",'Sample Information'!C367)</f>
        <v/>
      </c>
      <c r="D359" s="60" t="str">
        <f>IF(ISBLANK('Sample Information'!F367),"",'Sample Information'!F367)</f>
        <v/>
      </c>
      <c r="E359" s="70" t="str">
        <f>IF(ISBLANK('Sample Information'!E367),"",'Sample Information'!E367)</f>
        <v/>
      </c>
      <c r="F359" s="60" t="str">
        <f>IF(ISBLANK('Sample Information'!T367),"Not provided",'Sample Information'!T367)</f>
        <v>Not provided</v>
      </c>
      <c r="V359" s="231" t="str">
        <f t="shared" si="89"/>
        <v/>
      </c>
      <c r="W35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59" s="224"/>
      <c r="AN359" s="79"/>
      <c r="AO359" s="79"/>
      <c r="AP359" s="79"/>
      <c r="BF359" s="231" t="str">
        <f t="shared" si="81"/>
        <v/>
      </c>
      <c r="BJ359" s="232" t="str">
        <f t="shared" si="82"/>
        <v/>
      </c>
      <c r="BK359" s="232" t="str">
        <f t="shared" si="90"/>
        <v/>
      </c>
      <c r="BL359" s="232" t="str">
        <f t="shared" si="91"/>
        <v/>
      </c>
      <c r="BU359" s="236" t="str">
        <f t="shared" si="83"/>
        <v/>
      </c>
      <c r="BV359" s="236" t="str">
        <f t="shared" si="84"/>
        <v/>
      </c>
      <c r="BW359" s="236" t="str">
        <f t="shared" si="85"/>
        <v/>
      </c>
      <c r="BX359" s="535"/>
      <c r="BY359" s="536"/>
      <c r="CP359" s="224"/>
      <c r="CQ359" s="79"/>
      <c r="CR359" s="79"/>
      <c r="CS359" s="225"/>
      <c r="DI359" s="132" t="str">
        <f t="shared" si="92"/>
        <v/>
      </c>
      <c r="DP359" s="73" t="str">
        <f t="shared" si="93"/>
        <v/>
      </c>
      <c r="DQ359" s="61" t="str">
        <f t="shared" si="86"/>
        <v/>
      </c>
      <c r="DR359" s="74" t="str">
        <f t="shared" si="87"/>
        <v/>
      </c>
      <c r="DS359" s="564" t="str">
        <f>IFERROR(LOOKUP(B359,Pooling_Pool1!$C$14:$C$337,Pooling_Pool1!$B$14:$B$337),"")</f>
        <v/>
      </c>
      <c r="DT359" s="596"/>
      <c r="DU359" s="93" t="str">
        <f t="shared" si="88"/>
        <v/>
      </c>
      <c r="DV359" s="93" t="str">
        <f t="shared" si="94"/>
        <v/>
      </c>
      <c r="DW359" s="120" t="str">
        <f t="shared" si="95"/>
        <v/>
      </c>
    </row>
    <row r="360" spans="1:127" x14ac:dyDescent="0.2">
      <c r="A360" s="563">
        <v>358</v>
      </c>
      <c r="B360" s="59" t="str">
        <f>IF(C360="","",'Critical Info &amp; Checklist'!$G$11&amp;"_"&amp;TEXT('New Data Sheet'!A360,"000")&amp;IF(ISBLANK('Sample Information'!D368),"","_"&amp;'Sample Information'!D368)&amp;IF(ISBLANK('Sample Information'!E368),"","_"&amp;'Sample Information'!E368)&amp;"_"&amp;C360)</f>
        <v/>
      </c>
      <c r="C360" s="91" t="str">
        <f>IF(ISBLANK('Sample Information'!C368),"",'Sample Information'!C368)</f>
        <v/>
      </c>
      <c r="D360" s="60" t="str">
        <f>IF(ISBLANK('Sample Information'!F368),"",'Sample Information'!F368)</f>
        <v/>
      </c>
      <c r="E360" s="70" t="str">
        <f>IF(ISBLANK('Sample Information'!E368),"",'Sample Information'!E368)</f>
        <v/>
      </c>
      <c r="F360" s="60" t="str">
        <f>IF(ISBLANK('Sample Information'!T368),"Not provided",'Sample Information'!T368)</f>
        <v>Not provided</v>
      </c>
      <c r="V360" s="231" t="str">
        <f t="shared" si="89"/>
        <v/>
      </c>
      <c r="W36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0" s="224"/>
      <c r="AN360" s="79"/>
      <c r="AO360" s="79"/>
      <c r="AP360" s="79"/>
      <c r="BF360" s="231" t="str">
        <f t="shared" si="81"/>
        <v/>
      </c>
      <c r="BJ360" s="232" t="str">
        <f t="shared" si="82"/>
        <v/>
      </c>
      <c r="BK360" s="232" t="str">
        <f t="shared" si="90"/>
        <v/>
      </c>
      <c r="BL360" s="232" t="str">
        <f t="shared" si="91"/>
        <v/>
      </c>
      <c r="BU360" s="236" t="str">
        <f t="shared" si="83"/>
        <v/>
      </c>
      <c r="BV360" s="236" t="str">
        <f t="shared" si="84"/>
        <v/>
      </c>
      <c r="BW360" s="236" t="str">
        <f t="shared" si="85"/>
        <v/>
      </c>
      <c r="BX360" s="535"/>
      <c r="BY360" s="536"/>
      <c r="CP360" s="224"/>
      <c r="CQ360" s="79"/>
      <c r="CR360" s="79"/>
      <c r="CS360" s="225"/>
      <c r="DI360" s="132" t="str">
        <f t="shared" si="92"/>
        <v/>
      </c>
      <c r="DP360" s="73" t="str">
        <f t="shared" si="93"/>
        <v/>
      </c>
      <c r="DQ360" s="61" t="str">
        <f t="shared" si="86"/>
        <v/>
      </c>
      <c r="DR360" s="74" t="str">
        <f t="shared" si="87"/>
        <v/>
      </c>
      <c r="DS360" s="564" t="str">
        <f>IFERROR(LOOKUP(B360,Pooling_Pool1!$C$14:$C$337,Pooling_Pool1!$B$14:$B$337),"")</f>
        <v/>
      </c>
      <c r="DT360" s="596"/>
      <c r="DU360" s="93" t="str">
        <f t="shared" si="88"/>
        <v/>
      </c>
      <c r="DV360" s="93" t="str">
        <f t="shared" si="94"/>
        <v/>
      </c>
      <c r="DW360" s="120" t="str">
        <f t="shared" si="95"/>
        <v/>
      </c>
    </row>
    <row r="361" spans="1:127" x14ac:dyDescent="0.2">
      <c r="A361" s="563">
        <v>359</v>
      </c>
      <c r="B361" s="59" t="str">
        <f>IF(C361="","",'Critical Info &amp; Checklist'!$G$11&amp;"_"&amp;TEXT('New Data Sheet'!A361,"000")&amp;IF(ISBLANK('Sample Information'!D369),"","_"&amp;'Sample Information'!D369)&amp;IF(ISBLANK('Sample Information'!E369),"","_"&amp;'Sample Information'!E369)&amp;"_"&amp;C361)</f>
        <v/>
      </c>
      <c r="C361" s="91" t="str">
        <f>IF(ISBLANK('Sample Information'!C369),"",'Sample Information'!C369)</f>
        <v/>
      </c>
      <c r="D361" s="60" t="str">
        <f>IF(ISBLANK('Sample Information'!F369),"",'Sample Information'!F369)</f>
        <v/>
      </c>
      <c r="E361" s="70" t="str">
        <f>IF(ISBLANK('Sample Information'!E369),"",'Sample Information'!E369)</f>
        <v/>
      </c>
      <c r="F361" s="60" t="str">
        <f>IF(ISBLANK('Sample Information'!T369),"Not provided",'Sample Information'!T369)</f>
        <v>Not provided</v>
      </c>
      <c r="V361" s="231" t="str">
        <f t="shared" si="89"/>
        <v/>
      </c>
      <c r="W36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1" s="224"/>
      <c r="AN361" s="79"/>
      <c r="AO361" s="79"/>
      <c r="AP361" s="79"/>
      <c r="BF361" s="231" t="str">
        <f t="shared" si="81"/>
        <v/>
      </c>
      <c r="BJ361" s="232" t="str">
        <f t="shared" si="82"/>
        <v/>
      </c>
      <c r="BK361" s="232" t="str">
        <f t="shared" si="90"/>
        <v/>
      </c>
      <c r="BL361" s="232" t="str">
        <f t="shared" si="91"/>
        <v/>
      </c>
      <c r="BU361" s="236" t="str">
        <f t="shared" si="83"/>
        <v/>
      </c>
      <c r="BV361" s="236" t="str">
        <f t="shared" si="84"/>
        <v/>
      </c>
      <c r="BW361" s="236" t="str">
        <f t="shared" si="85"/>
        <v/>
      </c>
      <c r="BX361" s="535"/>
      <c r="BY361" s="536"/>
      <c r="CP361" s="224"/>
      <c r="CQ361" s="79"/>
      <c r="CR361" s="79"/>
      <c r="CS361" s="225"/>
      <c r="DI361" s="132" t="str">
        <f t="shared" si="92"/>
        <v/>
      </c>
      <c r="DP361" s="73" t="str">
        <f t="shared" si="93"/>
        <v/>
      </c>
      <c r="DQ361" s="61" t="str">
        <f t="shared" si="86"/>
        <v/>
      </c>
      <c r="DR361" s="74" t="str">
        <f t="shared" si="87"/>
        <v/>
      </c>
      <c r="DS361" s="564" t="str">
        <f>IFERROR(LOOKUP(B361,Pooling_Pool1!$C$14:$C$337,Pooling_Pool1!$B$14:$B$337),"")</f>
        <v/>
      </c>
      <c r="DT361" s="596"/>
      <c r="DU361" s="93" t="str">
        <f t="shared" si="88"/>
        <v/>
      </c>
      <c r="DV361" s="93" t="str">
        <f t="shared" si="94"/>
        <v/>
      </c>
      <c r="DW361" s="120" t="str">
        <f t="shared" si="95"/>
        <v/>
      </c>
    </row>
    <row r="362" spans="1:127" x14ac:dyDescent="0.2">
      <c r="A362" s="563">
        <v>360</v>
      </c>
      <c r="B362" s="59" t="str">
        <f>IF(C362="","",'Critical Info &amp; Checklist'!$G$11&amp;"_"&amp;TEXT('New Data Sheet'!A362,"000")&amp;IF(ISBLANK('Sample Information'!D370),"","_"&amp;'Sample Information'!D370)&amp;IF(ISBLANK('Sample Information'!E370),"","_"&amp;'Sample Information'!E370)&amp;"_"&amp;C362)</f>
        <v/>
      </c>
      <c r="C362" s="91" t="str">
        <f>IF(ISBLANK('Sample Information'!C370),"",'Sample Information'!C370)</f>
        <v/>
      </c>
      <c r="D362" s="60" t="str">
        <f>IF(ISBLANK('Sample Information'!F370),"",'Sample Information'!F370)</f>
        <v/>
      </c>
      <c r="E362" s="70" t="str">
        <f>IF(ISBLANK('Sample Information'!E370),"",'Sample Information'!E370)</f>
        <v/>
      </c>
      <c r="F362" s="60" t="str">
        <f>IF(ISBLANK('Sample Information'!T370),"Not provided",'Sample Information'!T370)</f>
        <v>Not provided</v>
      </c>
      <c r="V362" s="231" t="str">
        <f t="shared" si="89"/>
        <v/>
      </c>
      <c r="W36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2" s="224"/>
      <c r="AN362" s="79"/>
      <c r="AO362" s="79"/>
      <c r="AP362" s="79"/>
      <c r="BF362" s="231" t="str">
        <f t="shared" si="81"/>
        <v/>
      </c>
      <c r="BJ362" s="232" t="str">
        <f t="shared" si="82"/>
        <v/>
      </c>
      <c r="BK362" s="232" t="str">
        <f t="shared" si="90"/>
        <v/>
      </c>
      <c r="BL362" s="232" t="str">
        <f t="shared" si="91"/>
        <v/>
      </c>
      <c r="BU362" s="236" t="str">
        <f t="shared" si="83"/>
        <v/>
      </c>
      <c r="BV362" s="236" t="str">
        <f t="shared" si="84"/>
        <v/>
      </c>
      <c r="BW362" s="236" t="str">
        <f t="shared" si="85"/>
        <v/>
      </c>
      <c r="BX362" s="535"/>
      <c r="BY362" s="536"/>
      <c r="CP362" s="224"/>
      <c r="CQ362" s="79"/>
      <c r="CR362" s="79"/>
      <c r="CS362" s="225"/>
      <c r="DI362" s="132" t="str">
        <f t="shared" si="92"/>
        <v/>
      </c>
      <c r="DP362" s="73" t="str">
        <f t="shared" si="93"/>
        <v/>
      </c>
      <c r="DQ362" s="61" t="str">
        <f t="shared" si="86"/>
        <v/>
      </c>
      <c r="DR362" s="74" t="str">
        <f t="shared" si="87"/>
        <v/>
      </c>
      <c r="DS362" s="564" t="str">
        <f>IFERROR(LOOKUP(B362,Pooling_Pool1!$C$14:$C$337,Pooling_Pool1!$B$14:$B$337),"")</f>
        <v/>
      </c>
      <c r="DT362" s="596"/>
      <c r="DU362" s="93" t="str">
        <f t="shared" si="88"/>
        <v/>
      </c>
      <c r="DV362" s="93" t="str">
        <f t="shared" si="94"/>
        <v/>
      </c>
      <c r="DW362" s="120" t="str">
        <f t="shared" si="95"/>
        <v/>
      </c>
    </row>
    <row r="363" spans="1:127" x14ac:dyDescent="0.2">
      <c r="A363" s="563">
        <v>361</v>
      </c>
      <c r="B363" s="59" t="str">
        <f>IF(C363="","",'Critical Info &amp; Checklist'!$G$11&amp;"_"&amp;TEXT('New Data Sheet'!A363,"000")&amp;IF(ISBLANK('Sample Information'!D371),"","_"&amp;'Sample Information'!D371)&amp;IF(ISBLANK('Sample Information'!E371),"","_"&amp;'Sample Information'!E371)&amp;"_"&amp;C363)</f>
        <v/>
      </c>
      <c r="C363" s="91" t="str">
        <f>IF(ISBLANK('Sample Information'!C371),"",'Sample Information'!C371)</f>
        <v/>
      </c>
      <c r="D363" s="60" t="str">
        <f>IF(ISBLANK('Sample Information'!F371),"",'Sample Information'!F371)</f>
        <v/>
      </c>
      <c r="E363" s="70" t="str">
        <f>IF(ISBLANK('Sample Information'!E371),"",'Sample Information'!E371)</f>
        <v/>
      </c>
      <c r="F363" s="60" t="str">
        <f>IF(ISBLANK('Sample Information'!T371),"Not provided",'Sample Information'!T371)</f>
        <v>Not provided</v>
      </c>
      <c r="V363" s="231" t="str">
        <f t="shared" si="89"/>
        <v/>
      </c>
      <c r="W36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3" s="224"/>
      <c r="AN363" s="79"/>
      <c r="AO363" s="79"/>
      <c r="AP363" s="79"/>
      <c r="BF363" s="231" t="str">
        <f t="shared" si="81"/>
        <v/>
      </c>
      <c r="BJ363" s="232" t="str">
        <f t="shared" si="82"/>
        <v/>
      </c>
      <c r="BK363" s="232" t="str">
        <f t="shared" si="90"/>
        <v/>
      </c>
      <c r="BL363" s="232" t="str">
        <f t="shared" si="91"/>
        <v/>
      </c>
      <c r="BU363" s="236" t="str">
        <f t="shared" si="83"/>
        <v/>
      </c>
      <c r="BV363" s="236" t="str">
        <f t="shared" si="84"/>
        <v/>
      </c>
      <c r="BW363" s="236" t="str">
        <f t="shared" si="85"/>
        <v/>
      </c>
      <c r="BX363" s="535"/>
      <c r="BY363" s="536"/>
      <c r="CP363" s="224"/>
      <c r="CQ363" s="79"/>
      <c r="CR363" s="79"/>
      <c r="CS363" s="225"/>
      <c r="DI363" s="132" t="str">
        <f t="shared" si="92"/>
        <v/>
      </c>
      <c r="DP363" s="73" t="str">
        <f t="shared" si="93"/>
        <v/>
      </c>
      <c r="DQ363" s="61" t="str">
        <f t="shared" si="86"/>
        <v/>
      </c>
      <c r="DR363" s="74" t="str">
        <f t="shared" si="87"/>
        <v/>
      </c>
      <c r="DS363" s="564" t="str">
        <f>IFERROR(LOOKUP(B363,Pooling_Pool1!$C$14:$C$337,Pooling_Pool1!$B$14:$B$337),"")</f>
        <v/>
      </c>
      <c r="DT363" s="596"/>
      <c r="DU363" s="93" t="str">
        <f t="shared" si="88"/>
        <v/>
      </c>
      <c r="DV363" s="93" t="str">
        <f t="shared" si="94"/>
        <v/>
      </c>
      <c r="DW363" s="120" t="str">
        <f t="shared" si="95"/>
        <v/>
      </c>
    </row>
    <row r="364" spans="1:127" x14ac:dyDescent="0.2">
      <c r="A364" s="563">
        <v>362</v>
      </c>
      <c r="B364" s="59" t="str">
        <f>IF(C364="","",'Critical Info &amp; Checklist'!$G$11&amp;"_"&amp;TEXT('New Data Sheet'!A364,"000")&amp;IF(ISBLANK('Sample Information'!D372),"","_"&amp;'Sample Information'!D372)&amp;IF(ISBLANK('Sample Information'!E372),"","_"&amp;'Sample Information'!E372)&amp;"_"&amp;C364)</f>
        <v/>
      </c>
      <c r="C364" s="91" t="str">
        <f>IF(ISBLANK('Sample Information'!C372),"",'Sample Information'!C372)</f>
        <v/>
      </c>
      <c r="D364" s="60" t="str">
        <f>IF(ISBLANK('Sample Information'!F372),"",'Sample Information'!F372)</f>
        <v/>
      </c>
      <c r="E364" s="70" t="str">
        <f>IF(ISBLANK('Sample Information'!E372),"",'Sample Information'!E372)</f>
        <v/>
      </c>
      <c r="F364" s="60" t="str">
        <f>IF(ISBLANK('Sample Information'!T372),"Not provided",'Sample Information'!T372)</f>
        <v>Not provided</v>
      </c>
      <c r="V364" s="231" t="str">
        <f t="shared" si="89"/>
        <v/>
      </c>
      <c r="W36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4" s="224"/>
      <c r="AN364" s="79"/>
      <c r="AO364" s="79"/>
      <c r="AP364" s="79"/>
      <c r="BF364" s="231" t="str">
        <f t="shared" si="81"/>
        <v/>
      </c>
      <c r="BJ364" s="232" t="str">
        <f t="shared" si="82"/>
        <v/>
      </c>
      <c r="BK364" s="232" t="str">
        <f t="shared" si="90"/>
        <v/>
      </c>
      <c r="BL364" s="232" t="str">
        <f t="shared" si="91"/>
        <v/>
      </c>
      <c r="BU364" s="236" t="str">
        <f t="shared" si="83"/>
        <v/>
      </c>
      <c r="BV364" s="236" t="str">
        <f t="shared" si="84"/>
        <v/>
      </c>
      <c r="BW364" s="236" t="str">
        <f t="shared" si="85"/>
        <v/>
      </c>
      <c r="BX364" s="535"/>
      <c r="BY364" s="536"/>
      <c r="CP364" s="224"/>
      <c r="CQ364" s="79"/>
      <c r="CR364" s="79"/>
      <c r="CS364" s="225"/>
      <c r="DI364" s="132" t="str">
        <f t="shared" si="92"/>
        <v/>
      </c>
      <c r="DP364" s="73" t="str">
        <f t="shared" si="93"/>
        <v/>
      </c>
      <c r="DQ364" s="61" t="str">
        <f t="shared" si="86"/>
        <v/>
      </c>
      <c r="DR364" s="74" t="str">
        <f t="shared" si="87"/>
        <v/>
      </c>
      <c r="DS364" s="564" t="str">
        <f>IFERROR(LOOKUP(B364,Pooling_Pool1!$C$14:$C$337,Pooling_Pool1!$B$14:$B$337),"")</f>
        <v/>
      </c>
      <c r="DT364" s="596"/>
      <c r="DU364" s="93" t="str">
        <f t="shared" si="88"/>
        <v/>
      </c>
      <c r="DV364" s="93" t="str">
        <f t="shared" si="94"/>
        <v/>
      </c>
      <c r="DW364" s="120" t="str">
        <f t="shared" si="95"/>
        <v/>
      </c>
    </row>
    <row r="365" spans="1:127" x14ac:dyDescent="0.2">
      <c r="A365" s="563">
        <v>363</v>
      </c>
      <c r="B365" s="59" t="str">
        <f>IF(C365="","",'Critical Info &amp; Checklist'!$G$11&amp;"_"&amp;TEXT('New Data Sheet'!A365,"000")&amp;IF(ISBLANK('Sample Information'!D373),"","_"&amp;'Sample Information'!D373)&amp;IF(ISBLANK('Sample Information'!E373),"","_"&amp;'Sample Information'!E373)&amp;"_"&amp;C365)</f>
        <v/>
      </c>
      <c r="C365" s="91" t="str">
        <f>IF(ISBLANK('Sample Information'!C373),"",'Sample Information'!C373)</f>
        <v/>
      </c>
      <c r="D365" s="60" t="str">
        <f>IF(ISBLANK('Sample Information'!F373),"",'Sample Information'!F373)</f>
        <v/>
      </c>
      <c r="E365" s="70" t="str">
        <f>IF(ISBLANK('Sample Information'!E373),"",'Sample Information'!E373)</f>
        <v/>
      </c>
      <c r="F365" s="60" t="str">
        <f>IF(ISBLANK('Sample Information'!T373),"Not provided",'Sample Information'!T373)</f>
        <v>Not provided</v>
      </c>
      <c r="V365" s="231" t="str">
        <f t="shared" si="89"/>
        <v/>
      </c>
      <c r="W36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5" s="224"/>
      <c r="AN365" s="79"/>
      <c r="AO365" s="79"/>
      <c r="AP365" s="79"/>
      <c r="BF365" s="231" t="str">
        <f t="shared" si="81"/>
        <v/>
      </c>
      <c r="BJ365" s="232" t="str">
        <f t="shared" si="82"/>
        <v/>
      </c>
      <c r="BK365" s="232" t="str">
        <f t="shared" si="90"/>
        <v/>
      </c>
      <c r="BL365" s="232" t="str">
        <f t="shared" si="91"/>
        <v/>
      </c>
      <c r="BU365" s="236" t="str">
        <f t="shared" si="83"/>
        <v/>
      </c>
      <c r="BV365" s="236" t="str">
        <f t="shared" si="84"/>
        <v/>
      </c>
      <c r="BW365" s="236" t="str">
        <f t="shared" si="85"/>
        <v/>
      </c>
      <c r="BX365" s="535"/>
      <c r="BY365" s="536"/>
      <c r="CP365" s="224"/>
      <c r="CQ365" s="79"/>
      <c r="CR365" s="79"/>
      <c r="CS365" s="225"/>
      <c r="DI365" s="132" t="str">
        <f t="shared" si="92"/>
        <v/>
      </c>
      <c r="DP365" s="73" t="str">
        <f t="shared" si="93"/>
        <v/>
      </c>
      <c r="DQ365" s="61" t="str">
        <f t="shared" si="86"/>
        <v/>
      </c>
      <c r="DR365" s="74" t="str">
        <f t="shared" si="87"/>
        <v/>
      </c>
      <c r="DS365" s="564" t="str">
        <f>IFERROR(LOOKUP(B365,Pooling_Pool1!$C$14:$C$337,Pooling_Pool1!$B$14:$B$337),"")</f>
        <v/>
      </c>
      <c r="DT365" s="596"/>
      <c r="DU365" s="93" t="str">
        <f t="shared" si="88"/>
        <v/>
      </c>
      <c r="DV365" s="93" t="str">
        <f t="shared" si="94"/>
        <v/>
      </c>
      <c r="DW365" s="120" t="str">
        <f t="shared" si="95"/>
        <v/>
      </c>
    </row>
    <row r="366" spans="1:127" x14ac:dyDescent="0.2">
      <c r="A366" s="563">
        <v>364</v>
      </c>
      <c r="B366" s="59" t="str">
        <f>IF(C366="","",'Critical Info &amp; Checklist'!$G$11&amp;"_"&amp;TEXT('New Data Sheet'!A366,"000")&amp;IF(ISBLANK('Sample Information'!D374),"","_"&amp;'Sample Information'!D374)&amp;IF(ISBLANK('Sample Information'!E374),"","_"&amp;'Sample Information'!E374)&amp;"_"&amp;C366)</f>
        <v/>
      </c>
      <c r="C366" s="91" t="str">
        <f>IF(ISBLANK('Sample Information'!C374),"",'Sample Information'!C374)</f>
        <v/>
      </c>
      <c r="D366" s="60" t="str">
        <f>IF(ISBLANK('Sample Information'!F374),"",'Sample Information'!F374)</f>
        <v/>
      </c>
      <c r="E366" s="70" t="str">
        <f>IF(ISBLANK('Sample Information'!E374),"",'Sample Information'!E374)</f>
        <v/>
      </c>
      <c r="F366" s="60" t="str">
        <f>IF(ISBLANK('Sample Information'!T374),"Not provided",'Sample Information'!T374)</f>
        <v>Not provided</v>
      </c>
      <c r="V366" s="231" t="str">
        <f t="shared" si="89"/>
        <v/>
      </c>
      <c r="W36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6" s="224"/>
      <c r="AN366" s="79"/>
      <c r="AO366" s="79"/>
      <c r="AP366" s="79"/>
      <c r="BF366" s="231" t="str">
        <f t="shared" si="81"/>
        <v/>
      </c>
      <c r="BJ366" s="232" t="str">
        <f t="shared" si="82"/>
        <v/>
      </c>
      <c r="BK366" s="232" t="str">
        <f t="shared" si="90"/>
        <v/>
      </c>
      <c r="BL366" s="232" t="str">
        <f t="shared" si="91"/>
        <v/>
      </c>
      <c r="BU366" s="236" t="str">
        <f t="shared" si="83"/>
        <v/>
      </c>
      <c r="BV366" s="236" t="str">
        <f t="shared" si="84"/>
        <v/>
      </c>
      <c r="BW366" s="236" t="str">
        <f t="shared" si="85"/>
        <v/>
      </c>
      <c r="BX366" s="535"/>
      <c r="BY366" s="536"/>
      <c r="CP366" s="224"/>
      <c r="CQ366" s="79"/>
      <c r="CR366" s="79"/>
      <c r="CS366" s="225"/>
      <c r="DI366" s="132" t="str">
        <f t="shared" si="92"/>
        <v/>
      </c>
      <c r="DP366" s="73" t="str">
        <f t="shared" si="93"/>
        <v/>
      </c>
      <c r="DQ366" s="61" t="str">
        <f t="shared" si="86"/>
        <v/>
      </c>
      <c r="DR366" s="74" t="str">
        <f t="shared" si="87"/>
        <v/>
      </c>
      <c r="DS366" s="564" t="str">
        <f>IFERROR(LOOKUP(B366,Pooling_Pool1!$C$14:$C$337,Pooling_Pool1!$B$14:$B$337),"")</f>
        <v/>
      </c>
      <c r="DT366" s="596"/>
      <c r="DU366" s="93" t="str">
        <f t="shared" si="88"/>
        <v/>
      </c>
      <c r="DV366" s="93" t="str">
        <f t="shared" si="94"/>
        <v/>
      </c>
      <c r="DW366" s="120" t="str">
        <f t="shared" si="95"/>
        <v/>
      </c>
    </row>
    <row r="367" spans="1:127" x14ac:dyDescent="0.2">
      <c r="A367" s="563">
        <v>365</v>
      </c>
      <c r="B367" s="59" t="str">
        <f>IF(C367="","",'Critical Info &amp; Checklist'!$G$11&amp;"_"&amp;TEXT('New Data Sheet'!A367,"000")&amp;IF(ISBLANK('Sample Information'!D375),"","_"&amp;'Sample Information'!D375)&amp;IF(ISBLANK('Sample Information'!E375),"","_"&amp;'Sample Information'!E375)&amp;"_"&amp;C367)</f>
        <v/>
      </c>
      <c r="C367" s="91" t="str">
        <f>IF(ISBLANK('Sample Information'!C375),"",'Sample Information'!C375)</f>
        <v/>
      </c>
      <c r="D367" s="60" t="str">
        <f>IF(ISBLANK('Sample Information'!F375),"",'Sample Information'!F375)</f>
        <v/>
      </c>
      <c r="E367" s="70" t="str">
        <f>IF(ISBLANK('Sample Information'!E375),"",'Sample Information'!E375)</f>
        <v/>
      </c>
      <c r="F367" s="60" t="str">
        <f>IF(ISBLANK('Sample Information'!T375),"Not provided",'Sample Information'!T375)</f>
        <v>Not provided</v>
      </c>
      <c r="V367" s="231" t="str">
        <f t="shared" si="89"/>
        <v/>
      </c>
      <c r="W36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7" s="224"/>
      <c r="AN367" s="79"/>
      <c r="AO367" s="79"/>
      <c r="AP367" s="79"/>
      <c r="BF367" s="231" t="str">
        <f t="shared" si="81"/>
        <v/>
      </c>
      <c r="BJ367" s="232" t="str">
        <f t="shared" si="82"/>
        <v/>
      </c>
      <c r="BK367" s="232" t="str">
        <f t="shared" si="90"/>
        <v/>
      </c>
      <c r="BL367" s="232" t="str">
        <f t="shared" si="91"/>
        <v/>
      </c>
      <c r="BU367" s="236" t="str">
        <f t="shared" si="83"/>
        <v/>
      </c>
      <c r="BV367" s="236" t="str">
        <f t="shared" si="84"/>
        <v/>
      </c>
      <c r="BW367" s="236" t="str">
        <f t="shared" si="85"/>
        <v/>
      </c>
      <c r="BX367" s="535"/>
      <c r="BY367" s="536"/>
      <c r="CP367" s="224"/>
      <c r="CQ367" s="79"/>
      <c r="CR367" s="79"/>
      <c r="CS367" s="225"/>
      <c r="DI367" s="132" t="str">
        <f t="shared" si="92"/>
        <v/>
      </c>
      <c r="DP367" s="73" t="str">
        <f t="shared" si="93"/>
        <v/>
      </c>
      <c r="DQ367" s="61" t="str">
        <f t="shared" si="86"/>
        <v/>
      </c>
      <c r="DR367" s="74" t="str">
        <f t="shared" si="87"/>
        <v/>
      </c>
      <c r="DS367" s="564" t="str">
        <f>IFERROR(LOOKUP(B367,Pooling_Pool1!$C$14:$C$337,Pooling_Pool1!$B$14:$B$337),"")</f>
        <v/>
      </c>
      <c r="DT367" s="596"/>
      <c r="DU367" s="93" t="str">
        <f t="shared" si="88"/>
        <v/>
      </c>
      <c r="DV367" s="93" t="str">
        <f t="shared" si="94"/>
        <v/>
      </c>
      <c r="DW367" s="120" t="str">
        <f t="shared" si="95"/>
        <v/>
      </c>
    </row>
    <row r="368" spans="1:127" x14ac:dyDescent="0.2">
      <c r="A368" s="563">
        <v>366</v>
      </c>
      <c r="B368" s="59" t="str">
        <f>IF(C368="","",'Critical Info &amp; Checklist'!$G$11&amp;"_"&amp;TEXT('New Data Sheet'!A368,"000")&amp;IF(ISBLANK('Sample Information'!D376),"","_"&amp;'Sample Information'!D376)&amp;IF(ISBLANK('Sample Information'!E376),"","_"&amp;'Sample Information'!E376)&amp;"_"&amp;C368)</f>
        <v/>
      </c>
      <c r="C368" s="91" t="str">
        <f>IF(ISBLANK('Sample Information'!C376),"",'Sample Information'!C376)</f>
        <v/>
      </c>
      <c r="D368" s="60" t="str">
        <f>IF(ISBLANK('Sample Information'!F376),"",'Sample Information'!F376)</f>
        <v/>
      </c>
      <c r="E368" s="70" t="str">
        <f>IF(ISBLANK('Sample Information'!E376),"",'Sample Information'!E376)</f>
        <v/>
      </c>
      <c r="F368" s="60" t="str">
        <f>IF(ISBLANK('Sample Information'!T376),"Not provided",'Sample Information'!T376)</f>
        <v>Not provided</v>
      </c>
      <c r="V368" s="231" t="str">
        <f t="shared" si="89"/>
        <v/>
      </c>
      <c r="W36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8" s="224"/>
      <c r="AN368" s="79"/>
      <c r="AO368" s="79"/>
      <c r="AP368" s="79"/>
      <c r="BF368" s="231" t="str">
        <f t="shared" si="81"/>
        <v/>
      </c>
      <c r="BJ368" s="232" t="str">
        <f t="shared" si="82"/>
        <v/>
      </c>
      <c r="BK368" s="232" t="str">
        <f t="shared" si="90"/>
        <v/>
      </c>
      <c r="BL368" s="232" t="str">
        <f t="shared" si="91"/>
        <v/>
      </c>
      <c r="BU368" s="236" t="str">
        <f t="shared" si="83"/>
        <v/>
      </c>
      <c r="BV368" s="236" t="str">
        <f t="shared" si="84"/>
        <v/>
      </c>
      <c r="BW368" s="236" t="str">
        <f t="shared" si="85"/>
        <v/>
      </c>
      <c r="BX368" s="535"/>
      <c r="BY368" s="536"/>
      <c r="CP368" s="224"/>
      <c r="CQ368" s="79"/>
      <c r="CR368" s="79"/>
      <c r="CS368" s="225"/>
      <c r="DI368" s="132" t="str">
        <f t="shared" si="92"/>
        <v/>
      </c>
      <c r="DP368" s="73" t="str">
        <f t="shared" si="93"/>
        <v/>
      </c>
      <c r="DQ368" s="61" t="str">
        <f t="shared" si="86"/>
        <v/>
      </c>
      <c r="DR368" s="74" t="str">
        <f t="shared" si="87"/>
        <v/>
      </c>
      <c r="DS368" s="564" t="str">
        <f>IFERROR(LOOKUP(B368,Pooling_Pool1!$C$14:$C$337,Pooling_Pool1!$B$14:$B$337),"")</f>
        <v/>
      </c>
      <c r="DT368" s="596"/>
      <c r="DU368" s="93" t="str">
        <f t="shared" si="88"/>
        <v/>
      </c>
      <c r="DV368" s="93" t="str">
        <f t="shared" si="94"/>
        <v/>
      </c>
      <c r="DW368" s="120" t="str">
        <f t="shared" si="95"/>
        <v/>
      </c>
    </row>
    <row r="369" spans="1:127" x14ac:dyDescent="0.2">
      <c r="A369" s="563">
        <v>367</v>
      </c>
      <c r="B369" s="59" t="str">
        <f>IF(C369="","",'Critical Info &amp; Checklist'!$G$11&amp;"_"&amp;TEXT('New Data Sheet'!A369,"000")&amp;IF(ISBLANK('Sample Information'!D377),"","_"&amp;'Sample Information'!D377)&amp;IF(ISBLANK('Sample Information'!E377),"","_"&amp;'Sample Information'!E377)&amp;"_"&amp;C369)</f>
        <v/>
      </c>
      <c r="C369" s="91" t="str">
        <f>IF(ISBLANK('Sample Information'!C377),"",'Sample Information'!C377)</f>
        <v/>
      </c>
      <c r="D369" s="60" t="str">
        <f>IF(ISBLANK('Sample Information'!F377),"",'Sample Information'!F377)</f>
        <v/>
      </c>
      <c r="E369" s="70" t="str">
        <f>IF(ISBLANK('Sample Information'!E377),"",'Sample Information'!E377)</f>
        <v/>
      </c>
      <c r="F369" s="60" t="str">
        <f>IF(ISBLANK('Sample Information'!T377),"Not provided",'Sample Information'!T377)</f>
        <v>Not provided</v>
      </c>
      <c r="V369" s="231" t="str">
        <f t="shared" si="89"/>
        <v/>
      </c>
      <c r="W36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69" s="224"/>
      <c r="AN369" s="79"/>
      <c r="AO369" s="79"/>
      <c r="AP369" s="79"/>
      <c r="BF369" s="231" t="str">
        <f t="shared" si="81"/>
        <v/>
      </c>
      <c r="BJ369" s="232" t="str">
        <f t="shared" si="82"/>
        <v/>
      </c>
      <c r="BK369" s="232" t="str">
        <f t="shared" si="90"/>
        <v/>
      </c>
      <c r="BL369" s="232" t="str">
        <f t="shared" si="91"/>
        <v/>
      </c>
      <c r="BU369" s="236" t="str">
        <f t="shared" si="83"/>
        <v/>
      </c>
      <c r="BV369" s="236" t="str">
        <f t="shared" si="84"/>
        <v/>
      </c>
      <c r="BW369" s="236" t="str">
        <f t="shared" si="85"/>
        <v/>
      </c>
      <c r="BX369" s="535"/>
      <c r="BY369" s="536"/>
      <c r="CP369" s="224"/>
      <c r="CQ369" s="79"/>
      <c r="CR369" s="79"/>
      <c r="CS369" s="225"/>
      <c r="DI369" s="132" t="str">
        <f t="shared" si="92"/>
        <v/>
      </c>
      <c r="DP369" s="73" t="str">
        <f t="shared" si="93"/>
        <v/>
      </c>
      <c r="DQ369" s="61" t="str">
        <f t="shared" si="86"/>
        <v/>
      </c>
      <c r="DR369" s="74" t="str">
        <f t="shared" si="87"/>
        <v/>
      </c>
      <c r="DS369" s="564" t="str">
        <f>IFERROR(LOOKUP(B369,Pooling_Pool1!$C$14:$C$337,Pooling_Pool1!$B$14:$B$337),"")</f>
        <v/>
      </c>
      <c r="DT369" s="596"/>
      <c r="DU369" s="93" t="str">
        <f t="shared" si="88"/>
        <v/>
      </c>
      <c r="DV369" s="93" t="str">
        <f t="shared" si="94"/>
        <v/>
      </c>
      <c r="DW369" s="120" t="str">
        <f t="shared" si="95"/>
        <v/>
      </c>
    </row>
    <row r="370" spans="1:127" x14ac:dyDescent="0.2">
      <c r="A370" s="563">
        <v>368</v>
      </c>
      <c r="B370" s="59" t="str">
        <f>IF(C370="","",'Critical Info &amp; Checklist'!$G$11&amp;"_"&amp;TEXT('New Data Sheet'!A370,"000")&amp;IF(ISBLANK('Sample Information'!D378),"","_"&amp;'Sample Information'!D378)&amp;IF(ISBLANK('Sample Information'!E378),"","_"&amp;'Sample Information'!E378)&amp;"_"&amp;C370)</f>
        <v/>
      </c>
      <c r="C370" s="91" t="str">
        <f>IF(ISBLANK('Sample Information'!C378),"",'Sample Information'!C378)</f>
        <v/>
      </c>
      <c r="D370" s="60" t="str">
        <f>IF(ISBLANK('Sample Information'!F378),"",'Sample Information'!F378)</f>
        <v/>
      </c>
      <c r="E370" s="70" t="str">
        <f>IF(ISBLANK('Sample Information'!E378),"",'Sample Information'!E378)</f>
        <v/>
      </c>
      <c r="F370" s="60" t="str">
        <f>IF(ISBLANK('Sample Information'!T378),"Not provided",'Sample Information'!T378)</f>
        <v>Not provided</v>
      </c>
      <c r="V370" s="231" t="str">
        <f t="shared" si="89"/>
        <v/>
      </c>
      <c r="W37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0" s="224"/>
      <c r="AN370" s="79"/>
      <c r="AO370" s="79"/>
      <c r="AP370" s="79"/>
      <c r="BF370" s="231" t="str">
        <f t="shared" si="81"/>
        <v/>
      </c>
      <c r="BJ370" s="232" t="str">
        <f t="shared" si="82"/>
        <v/>
      </c>
      <c r="BK370" s="232" t="str">
        <f t="shared" si="90"/>
        <v/>
      </c>
      <c r="BL370" s="232" t="str">
        <f t="shared" si="91"/>
        <v/>
      </c>
      <c r="BU370" s="236" t="str">
        <f t="shared" si="83"/>
        <v/>
      </c>
      <c r="BV370" s="236" t="str">
        <f t="shared" si="84"/>
        <v/>
      </c>
      <c r="BW370" s="236" t="str">
        <f t="shared" si="85"/>
        <v/>
      </c>
      <c r="BX370" s="535"/>
      <c r="BY370" s="536"/>
      <c r="CP370" s="224"/>
      <c r="CQ370" s="79"/>
      <c r="CR370" s="79"/>
      <c r="CS370" s="225"/>
      <c r="DI370" s="132" t="str">
        <f t="shared" si="92"/>
        <v/>
      </c>
      <c r="DP370" s="73" t="str">
        <f t="shared" si="93"/>
        <v/>
      </c>
      <c r="DQ370" s="61" t="str">
        <f t="shared" si="86"/>
        <v/>
      </c>
      <c r="DR370" s="74" t="str">
        <f t="shared" si="87"/>
        <v/>
      </c>
      <c r="DS370" s="564" t="str">
        <f>IFERROR(LOOKUP(B370,Pooling_Pool1!$C$14:$C$337,Pooling_Pool1!$B$14:$B$337),"")</f>
        <v/>
      </c>
      <c r="DT370" s="596"/>
      <c r="DU370" s="93" t="str">
        <f t="shared" si="88"/>
        <v/>
      </c>
      <c r="DV370" s="93" t="str">
        <f t="shared" si="94"/>
        <v/>
      </c>
      <c r="DW370" s="120" t="str">
        <f t="shared" si="95"/>
        <v/>
      </c>
    </row>
    <row r="371" spans="1:127" x14ac:dyDescent="0.2">
      <c r="A371" s="563">
        <v>369</v>
      </c>
      <c r="B371" s="59" t="str">
        <f>IF(C371="","",'Critical Info &amp; Checklist'!$G$11&amp;"_"&amp;TEXT('New Data Sheet'!A371,"000")&amp;IF(ISBLANK('Sample Information'!D379),"","_"&amp;'Sample Information'!D379)&amp;IF(ISBLANK('Sample Information'!E379),"","_"&amp;'Sample Information'!E379)&amp;"_"&amp;C371)</f>
        <v/>
      </c>
      <c r="C371" s="91" t="str">
        <f>IF(ISBLANK('Sample Information'!C379),"",'Sample Information'!C379)</f>
        <v/>
      </c>
      <c r="D371" s="60" t="str">
        <f>IF(ISBLANK('Sample Information'!F379),"",'Sample Information'!F379)</f>
        <v/>
      </c>
      <c r="E371" s="70" t="str">
        <f>IF(ISBLANK('Sample Information'!E379),"",'Sample Information'!E379)</f>
        <v/>
      </c>
      <c r="F371" s="60" t="str">
        <f>IF(ISBLANK('Sample Information'!T379),"Not provided",'Sample Information'!T379)</f>
        <v>Not provided</v>
      </c>
      <c r="V371" s="231" t="str">
        <f t="shared" si="89"/>
        <v/>
      </c>
      <c r="W37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1" s="224"/>
      <c r="AN371" s="79"/>
      <c r="AO371" s="79"/>
      <c r="AP371" s="79"/>
      <c r="BF371" s="231" t="str">
        <f t="shared" si="81"/>
        <v/>
      </c>
      <c r="BJ371" s="232" t="str">
        <f t="shared" si="82"/>
        <v/>
      </c>
      <c r="BK371" s="232" t="str">
        <f t="shared" si="90"/>
        <v/>
      </c>
      <c r="BL371" s="232" t="str">
        <f t="shared" si="91"/>
        <v/>
      </c>
      <c r="BU371" s="236" t="str">
        <f t="shared" si="83"/>
        <v/>
      </c>
      <c r="BV371" s="236" t="str">
        <f t="shared" si="84"/>
        <v/>
      </c>
      <c r="BW371" s="236" t="str">
        <f t="shared" si="85"/>
        <v/>
      </c>
      <c r="BX371" s="535"/>
      <c r="BY371" s="536"/>
      <c r="CP371" s="224"/>
      <c r="CQ371" s="79"/>
      <c r="CR371" s="79"/>
      <c r="CS371" s="225"/>
      <c r="DI371" s="132" t="str">
        <f t="shared" si="92"/>
        <v/>
      </c>
      <c r="DP371" s="73" t="str">
        <f t="shared" si="93"/>
        <v/>
      </c>
      <c r="DQ371" s="61" t="str">
        <f t="shared" si="86"/>
        <v/>
      </c>
      <c r="DR371" s="74" t="str">
        <f t="shared" si="87"/>
        <v/>
      </c>
      <c r="DS371" s="564" t="str">
        <f>IFERROR(LOOKUP(B371,Pooling_Pool1!$C$14:$C$337,Pooling_Pool1!$B$14:$B$337),"")</f>
        <v/>
      </c>
      <c r="DT371" s="596"/>
      <c r="DU371" s="93" t="str">
        <f t="shared" si="88"/>
        <v/>
      </c>
      <c r="DV371" s="93" t="str">
        <f t="shared" si="94"/>
        <v/>
      </c>
      <c r="DW371" s="120" t="str">
        <f t="shared" si="95"/>
        <v/>
      </c>
    </row>
    <row r="372" spans="1:127" x14ac:dyDescent="0.2">
      <c r="A372" s="563">
        <v>370</v>
      </c>
      <c r="B372" s="59" t="str">
        <f>IF(C372="","",'Critical Info &amp; Checklist'!$G$11&amp;"_"&amp;TEXT('New Data Sheet'!A372,"000")&amp;IF(ISBLANK('Sample Information'!D380),"","_"&amp;'Sample Information'!D380)&amp;IF(ISBLANK('Sample Information'!E380),"","_"&amp;'Sample Information'!E380)&amp;"_"&amp;C372)</f>
        <v/>
      </c>
      <c r="C372" s="91" t="str">
        <f>IF(ISBLANK('Sample Information'!C380),"",'Sample Information'!C380)</f>
        <v/>
      </c>
      <c r="D372" s="60" t="str">
        <f>IF(ISBLANK('Sample Information'!F380),"",'Sample Information'!F380)</f>
        <v/>
      </c>
      <c r="E372" s="70" t="str">
        <f>IF(ISBLANK('Sample Information'!E380),"",'Sample Information'!E380)</f>
        <v/>
      </c>
      <c r="F372" s="60" t="str">
        <f>IF(ISBLANK('Sample Information'!T380),"Not provided",'Sample Information'!T380)</f>
        <v>Not provided</v>
      </c>
      <c r="V372" s="231" t="str">
        <f t="shared" si="89"/>
        <v/>
      </c>
      <c r="W37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2" s="224"/>
      <c r="AN372" s="79"/>
      <c r="AO372" s="79"/>
      <c r="AP372" s="79"/>
      <c r="BF372" s="231" t="str">
        <f t="shared" si="81"/>
        <v/>
      </c>
      <c r="BJ372" s="232" t="str">
        <f t="shared" si="82"/>
        <v/>
      </c>
      <c r="BK372" s="232" t="str">
        <f t="shared" si="90"/>
        <v/>
      </c>
      <c r="BL372" s="232" t="str">
        <f t="shared" si="91"/>
        <v/>
      </c>
      <c r="BU372" s="236" t="str">
        <f t="shared" si="83"/>
        <v/>
      </c>
      <c r="BV372" s="236" t="str">
        <f t="shared" si="84"/>
        <v/>
      </c>
      <c r="BW372" s="236" t="str">
        <f t="shared" si="85"/>
        <v/>
      </c>
      <c r="BX372" s="535"/>
      <c r="BY372" s="536"/>
      <c r="CP372" s="224"/>
      <c r="CQ372" s="79"/>
      <c r="CR372" s="79"/>
      <c r="CS372" s="225"/>
      <c r="DI372" s="132" t="str">
        <f t="shared" si="92"/>
        <v/>
      </c>
      <c r="DP372" s="73" t="str">
        <f t="shared" si="93"/>
        <v/>
      </c>
      <c r="DQ372" s="61" t="str">
        <f t="shared" si="86"/>
        <v/>
      </c>
      <c r="DR372" s="74" t="str">
        <f t="shared" si="87"/>
        <v/>
      </c>
      <c r="DS372" s="564" t="str">
        <f>IFERROR(LOOKUP(B372,Pooling_Pool1!$C$14:$C$337,Pooling_Pool1!$B$14:$B$337),"")</f>
        <v/>
      </c>
      <c r="DT372" s="596"/>
      <c r="DU372" s="93" t="str">
        <f t="shared" si="88"/>
        <v/>
      </c>
      <c r="DV372" s="93" t="str">
        <f t="shared" si="94"/>
        <v/>
      </c>
      <c r="DW372" s="120" t="str">
        <f t="shared" si="95"/>
        <v/>
      </c>
    </row>
    <row r="373" spans="1:127" x14ac:dyDescent="0.2">
      <c r="A373" s="563">
        <v>371</v>
      </c>
      <c r="B373" s="59" t="str">
        <f>IF(C373="","",'Critical Info &amp; Checklist'!$G$11&amp;"_"&amp;TEXT('New Data Sheet'!A373,"000")&amp;IF(ISBLANK('Sample Information'!D381),"","_"&amp;'Sample Information'!D381)&amp;IF(ISBLANK('Sample Information'!E381),"","_"&amp;'Sample Information'!E381)&amp;"_"&amp;C373)</f>
        <v/>
      </c>
      <c r="C373" s="91" t="str">
        <f>IF(ISBLANK('Sample Information'!C381),"",'Sample Information'!C381)</f>
        <v/>
      </c>
      <c r="D373" s="60" t="str">
        <f>IF(ISBLANK('Sample Information'!F381),"",'Sample Information'!F381)</f>
        <v/>
      </c>
      <c r="E373" s="70" t="str">
        <f>IF(ISBLANK('Sample Information'!E381),"",'Sample Information'!E381)</f>
        <v/>
      </c>
      <c r="F373" s="60" t="str">
        <f>IF(ISBLANK('Sample Information'!T381),"Not provided",'Sample Information'!T381)</f>
        <v>Not provided</v>
      </c>
      <c r="V373" s="231" t="str">
        <f t="shared" si="89"/>
        <v/>
      </c>
      <c r="W37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3" s="224"/>
      <c r="AN373" s="79"/>
      <c r="AO373" s="79"/>
      <c r="AP373" s="79"/>
      <c r="BF373" s="231" t="str">
        <f t="shared" si="81"/>
        <v/>
      </c>
      <c r="BJ373" s="232" t="str">
        <f t="shared" si="82"/>
        <v/>
      </c>
      <c r="BK373" s="232" t="str">
        <f t="shared" si="90"/>
        <v/>
      </c>
      <c r="BL373" s="232" t="str">
        <f t="shared" si="91"/>
        <v/>
      </c>
      <c r="BU373" s="236" t="str">
        <f t="shared" si="83"/>
        <v/>
      </c>
      <c r="BV373" s="236" t="str">
        <f t="shared" si="84"/>
        <v/>
      </c>
      <c r="BW373" s="236" t="str">
        <f t="shared" si="85"/>
        <v/>
      </c>
      <c r="BX373" s="535"/>
      <c r="BY373" s="536"/>
      <c r="CP373" s="224"/>
      <c r="CQ373" s="79"/>
      <c r="CR373" s="79"/>
      <c r="CS373" s="225"/>
      <c r="DI373" s="132" t="str">
        <f t="shared" si="92"/>
        <v/>
      </c>
      <c r="DP373" s="73" t="str">
        <f t="shared" si="93"/>
        <v/>
      </c>
      <c r="DQ373" s="61" t="str">
        <f t="shared" si="86"/>
        <v/>
      </c>
      <c r="DR373" s="74" t="str">
        <f t="shared" si="87"/>
        <v/>
      </c>
      <c r="DS373" s="564" t="str">
        <f>IFERROR(LOOKUP(B373,Pooling_Pool1!$C$14:$C$337,Pooling_Pool1!$B$14:$B$337),"")</f>
        <v/>
      </c>
      <c r="DT373" s="596"/>
      <c r="DU373" s="93" t="str">
        <f t="shared" si="88"/>
        <v/>
      </c>
      <c r="DV373" s="93" t="str">
        <f t="shared" si="94"/>
        <v/>
      </c>
      <c r="DW373" s="120" t="str">
        <f t="shared" si="95"/>
        <v/>
      </c>
    </row>
    <row r="374" spans="1:127" x14ac:dyDescent="0.2">
      <c r="A374" s="563">
        <v>372</v>
      </c>
      <c r="B374" s="59" t="str">
        <f>IF(C374="","",'Critical Info &amp; Checklist'!$G$11&amp;"_"&amp;TEXT('New Data Sheet'!A374,"000")&amp;IF(ISBLANK('Sample Information'!D382),"","_"&amp;'Sample Information'!D382)&amp;IF(ISBLANK('Sample Information'!E382),"","_"&amp;'Sample Information'!E382)&amp;"_"&amp;C374)</f>
        <v/>
      </c>
      <c r="C374" s="91" t="str">
        <f>IF(ISBLANK('Sample Information'!C382),"",'Sample Information'!C382)</f>
        <v/>
      </c>
      <c r="D374" s="60" t="str">
        <f>IF(ISBLANK('Sample Information'!F382),"",'Sample Information'!F382)</f>
        <v/>
      </c>
      <c r="E374" s="70" t="str">
        <f>IF(ISBLANK('Sample Information'!E382),"",'Sample Information'!E382)</f>
        <v/>
      </c>
      <c r="F374" s="60" t="str">
        <f>IF(ISBLANK('Sample Information'!T382),"Not provided",'Sample Information'!T382)</f>
        <v>Not provided</v>
      </c>
      <c r="V374" s="231" t="str">
        <f t="shared" si="89"/>
        <v/>
      </c>
      <c r="W37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4" s="224"/>
      <c r="AN374" s="79"/>
      <c r="AO374" s="79"/>
      <c r="AP374" s="79"/>
      <c r="BF374" s="231" t="str">
        <f t="shared" si="81"/>
        <v/>
      </c>
      <c r="BJ374" s="232" t="str">
        <f t="shared" si="82"/>
        <v/>
      </c>
      <c r="BK374" s="232" t="str">
        <f t="shared" si="90"/>
        <v/>
      </c>
      <c r="BL374" s="232" t="str">
        <f t="shared" si="91"/>
        <v/>
      </c>
      <c r="BU374" s="236" t="str">
        <f t="shared" si="83"/>
        <v/>
      </c>
      <c r="BV374" s="236" t="str">
        <f t="shared" si="84"/>
        <v/>
      </c>
      <c r="BW374" s="236" t="str">
        <f t="shared" si="85"/>
        <v/>
      </c>
      <c r="BX374" s="535"/>
      <c r="BY374" s="536"/>
      <c r="CP374" s="224"/>
      <c r="CQ374" s="79"/>
      <c r="CR374" s="79"/>
      <c r="CS374" s="225"/>
      <c r="DI374" s="132" t="str">
        <f t="shared" si="92"/>
        <v/>
      </c>
      <c r="DP374" s="73" t="str">
        <f t="shared" si="93"/>
        <v/>
      </c>
      <c r="DQ374" s="61" t="str">
        <f t="shared" si="86"/>
        <v/>
      </c>
      <c r="DR374" s="74" t="str">
        <f t="shared" si="87"/>
        <v/>
      </c>
      <c r="DS374" s="564" t="str">
        <f>IFERROR(LOOKUP(B374,Pooling_Pool1!$C$14:$C$337,Pooling_Pool1!$B$14:$B$337),"")</f>
        <v/>
      </c>
      <c r="DT374" s="596"/>
      <c r="DU374" s="93" t="str">
        <f t="shared" si="88"/>
        <v/>
      </c>
      <c r="DV374" s="93" t="str">
        <f t="shared" si="94"/>
        <v/>
      </c>
      <c r="DW374" s="120" t="str">
        <f t="shared" si="95"/>
        <v/>
      </c>
    </row>
    <row r="375" spans="1:127" x14ac:dyDescent="0.2">
      <c r="A375" s="563">
        <v>373</v>
      </c>
      <c r="B375" s="59" t="str">
        <f>IF(C375="","",'Critical Info &amp; Checklist'!$G$11&amp;"_"&amp;TEXT('New Data Sheet'!A375,"000")&amp;IF(ISBLANK('Sample Information'!D383),"","_"&amp;'Sample Information'!D383)&amp;IF(ISBLANK('Sample Information'!E383),"","_"&amp;'Sample Information'!E383)&amp;"_"&amp;C375)</f>
        <v/>
      </c>
      <c r="C375" s="91" t="str">
        <f>IF(ISBLANK('Sample Information'!C383),"",'Sample Information'!C383)</f>
        <v/>
      </c>
      <c r="D375" s="60" t="str">
        <f>IF(ISBLANK('Sample Information'!F383),"",'Sample Information'!F383)</f>
        <v/>
      </c>
      <c r="E375" s="70" t="str">
        <f>IF(ISBLANK('Sample Information'!E383),"",'Sample Information'!E383)</f>
        <v/>
      </c>
      <c r="F375" s="60" t="str">
        <f>IF(ISBLANK('Sample Information'!T383),"Not provided",'Sample Information'!T383)</f>
        <v>Not provided</v>
      </c>
      <c r="V375" s="231" t="str">
        <f t="shared" si="89"/>
        <v/>
      </c>
      <c r="W37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5" s="224"/>
      <c r="AN375" s="79"/>
      <c r="AO375" s="79"/>
      <c r="AP375" s="79"/>
      <c r="BF375" s="231" t="str">
        <f t="shared" si="81"/>
        <v/>
      </c>
      <c r="BJ375" s="232" t="str">
        <f t="shared" si="82"/>
        <v/>
      </c>
      <c r="BK375" s="232" t="str">
        <f t="shared" si="90"/>
        <v/>
      </c>
      <c r="BL375" s="232" t="str">
        <f t="shared" si="91"/>
        <v/>
      </c>
      <c r="BU375" s="236" t="str">
        <f t="shared" si="83"/>
        <v/>
      </c>
      <c r="BV375" s="236" t="str">
        <f t="shared" si="84"/>
        <v/>
      </c>
      <c r="BW375" s="236" t="str">
        <f t="shared" si="85"/>
        <v/>
      </c>
      <c r="BX375" s="535"/>
      <c r="BY375" s="536"/>
      <c r="CP375" s="224"/>
      <c r="CQ375" s="79"/>
      <c r="CR375" s="79"/>
      <c r="CS375" s="225"/>
      <c r="DI375" s="132" t="str">
        <f t="shared" si="92"/>
        <v/>
      </c>
      <c r="DP375" s="73" t="str">
        <f t="shared" si="93"/>
        <v/>
      </c>
      <c r="DQ375" s="61" t="str">
        <f t="shared" si="86"/>
        <v/>
      </c>
      <c r="DR375" s="74" t="str">
        <f t="shared" si="87"/>
        <v/>
      </c>
      <c r="DS375" s="564" t="str">
        <f>IFERROR(LOOKUP(B375,Pooling_Pool1!$C$14:$C$337,Pooling_Pool1!$B$14:$B$337),"")</f>
        <v/>
      </c>
      <c r="DT375" s="596"/>
      <c r="DU375" s="93" t="str">
        <f t="shared" si="88"/>
        <v/>
      </c>
      <c r="DV375" s="93" t="str">
        <f t="shared" si="94"/>
        <v/>
      </c>
      <c r="DW375" s="120" t="str">
        <f t="shared" si="95"/>
        <v/>
      </c>
    </row>
    <row r="376" spans="1:127" x14ac:dyDescent="0.2">
      <c r="A376" s="563">
        <v>374</v>
      </c>
      <c r="B376" s="59" t="str">
        <f>IF(C376="","",'Critical Info &amp; Checklist'!$G$11&amp;"_"&amp;TEXT('New Data Sheet'!A376,"000")&amp;IF(ISBLANK('Sample Information'!D384),"","_"&amp;'Sample Information'!D384)&amp;IF(ISBLANK('Sample Information'!E384),"","_"&amp;'Sample Information'!E384)&amp;"_"&amp;C376)</f>
        <v/>
      </c>
      <c r="C376" s="91" t="str">
        <f>IF(ISBLANK('Sample Information'!C384),"",'Sample Information'!C384)</f>
        <v/>
      </c>
      <c r="D376" s="60" t="str">
        <f>IF(ISBLANK('Sample Information'!F384),"",'Sample Information'!F384)</f>
        <v/>
      </c>
      <c r="E376" s="70" t="str">
        <f>IF(ISBLANK('Sample Information'!E384),"",'Sample Information'!E384)</f>
        <v/>
      </c>
      <c r="F376" s="60" t="str">
        <f>IF(ISBLANK('Sample Information'!T384),"Not provided",'Sample Information'!T384)</f>
        <v>Not provided</v>
      </c>
      <c r="V376" s="231" t="str">
        <f t="shared" si="89"/>
        <v/>
      </c>
      <c r="W376"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6" s="224"/>
      <c r="AN376" s="79"/>
      <c r="AO376" s="79"/>
      <c r="AP376" s="79"/>
      <c r="BF376" s="231" t="str">
        <f t="shared" si="81"/>
        <v/>
      </c>
      <c r="BJ376" s="232" t="str">
        <f t="shared" si="82"/>
        <v/>
      </c>
      <c r="BK376" s="232" t="str">
        <f t="shared" si="90"/>
        <v/>
      </c>
      <c r="BL376" s="232" t="str">
        <f t="shared" si="91"/>
        <v/>
      </c>
      <c r="BU376" s="236" t="str">
        <f t="shared" si="83"/>
        <v/>
      </c>
      <c r="BV376" s="236" t="str">
        <f t="shared" si="84"/>
        <v/>
      </c>
      <c r="BW376" s="236" t="str">
        <f t="shared" si="85"/>
        <v/>
      </c>
      <c r="BX376" s="535"/>
      <c r="BY376" s="536"/>
      <c r="CP376" s="224"/>
      <c r="CQ376" s="79"/>
      <c r="CR376" s="79"/>
      <c r="CS376" s="225"/>
      <c r="DI376" s="132" t="str">
        <f t="shared" si="92"/>
        <v/>
      </c>
      <c r="DP376" s="73" t="str">
        <f t="shared" si="93"/>
        <v/>
      </c>
      <c r="DQ376" s="61" t="str">
        <f t="shared" si="86"/>
        <v/>
      </c>
      <c r="DR376" s="74" t="str">
        <f t="shared" si="87"/>
        <v/>
      </c>
      <c r="DS376" s="564" t="str">
        <f>IFERROR(LOOKUP(B376,Pooling_Pool1!$C$14:$C$337,Pooling_Pool1!$B$14:$B$337),"")</f>
        <v/>
      </c>
      <c r="DT376" s="596"/>
      <c r="DU376" s="93" t="str">
        <f t="shared" si="88"/>
        <v/>
      </c>
      <c r="DV376" s="93" t="str">
        <f t="shared" si="94"/>
        <v/>
      </c>
      <c r="DW376" s="120" t="str">
        <f t="shared" si="95"/>
        <v/>
      </c>
    </row>
    <row r="377" spans="1:127" x14ac:dyDescent="0.2">
      <c r="A377" s="563">
        <v>375</v>
      </c>
      <c r="B377" s="59" t="str">
        <f>IF(C377="","",'Critical Info &amp; Checklist'!$G$11&amp;"_"&amp;TEXT('New Data Sheet'!A377,"000")&amp;IF(ISBLANK('Sample Information'!D385),"","_"&amp;'Sample Information'!D385)&amp;IF(ISBLANK('Sample Information'!E385),"","_"&amp;'Sample Information'!E385)&amp;"_"&amp;C377)</f>
        <v/>
      </c>
      <c r="C377" s="91" t="str">
        <f>IF(ISBLANK('Sample Information'!C385),"",'Sample Information'!C385)</f>
        <v/>
      </c>
      <c r="D377" s="60" t="str">
        <f>IF(ISBLANK('Sample Information'!F385),"",'Sample Information'!F385)</f>
        <v/>
      </c>
      <c r="E377" s="70" t="str">
        <f>IF(ISBLANK('Sample Information'!E385),"",'Sample Information'!E385)</f>
        <v/>
      </c>
      <c r="F377" s="60" t="str">
        <f>IF(ISBLANK('Sample Information'!T385),"Not provided",'Sample Information'!T385)</f>
        <v>Not provided</v>
      </c>
      <c r="V377" s="231" t="str">
        <f t="shared" si="89"/>
        <v/>
      </c>
      <c r="W377"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7" s="224"/>
      <c r="AN377" s="79"/>
      <c r="AO377" s="79"/>
      <c r="AP377" s="79"/>
      <c r="BF377" s="231" t="str">
        <f t="shared" si="81"/>
        <v/>
      </c>
      <c r="BJ377" s="232" t="str">
        <f t="shared" si="82"/>
        <v/>
      </c>
      <c r="BK377" s="232" t="str">
        <f t="shared" si="90"/>
        <v/>
      </c>
      <c r="BL377" s="232" t="str">
        <f t="shared" si="91"/>
        <v/>
      </c>
      <c r="BU377" s="236" t="str">
        <f t="shared" si="83"/>
        <v/>
      </c>
      <c r="BV377" s="236" t="str">
        <f t="shared" si="84"/>
        <v/>
      </c>
      <c r="BW377" s="236" t="str">
        <f t="shared" si="85"/>
        <v/>
      </c>
      <c r="BX377" s="535"/>
      <c r="BY377" s="536"/>
      <c r="CP377" s="224"/>
      <c r="CQ377" s="79"/>
      <c r="CR377" s="79"/>
      <c r="CS377" s="225"/>
      <c r="DI377" s="132" t="str">
        <f t="shared" si="92"/>
        <v/>
      </c>
      <c r="DP377" s="73" t="str">
        <f t="shared" si="93"/>
        <v/>
      </c>
      <c r="DQ377" s="61" t="str">
        <f t="shared" si="86"/>
        <v/>
      </c>
      <c r="DR377" s="74" t="str">
        <f t="shared" si="87"/>
        <v/>
      </c>
      <c r="DS377" s="564" t="str">
        <f>IFERROR(LOOKUP(B377,Pooling_Pool1!$C$14:$C$337,Pooling_Pool1!$B$14:$B$337),"")</f>
        <v/>
      </c>
      <c r="DT377" s="596"/>
      <c r="DU377" s="93" t="str">
        <f t="shared" si="88"/>
        <v/>
      </c>
      <c r="DV377" s="93" t="str">
        <f t="shared" si="94"/>
        <v/>
      </c>
      <c r="DW377" s="120" t="str">
        <f t="shared" si="95"/>
        <v/>
      </c>
    </row>
    <row r="378" spans="1:127" x14ac:dyDescent="0.2">
      <c r="A378" s="563">
        <v>376</v>
      </c>
      <c r="B378" s="59" t="str">
        <f>IF(C378="","",'Critical Info &amp; Checklist'!$G$11&amp;"_"&amp;TEXT('New Data Sheet'!A378,"000")&amp;IF(ISBLANK('Sample Information'!D386),"","_"&amp;'Sample Information'!D386)&amp;IF(ISBLANK('Sample Information'!E386),"","_"&amp;'Sample Information'!E386)&amp;"_"&amp;C378)</f>
        <v/>
      </c>
      <c r="C378" s="91" t="str">
        <f>IF(ISBLANK('Sample Information'!C386),"",'Sample Information'!C386)</f>
        <v/>
      </c>
      <c r="D378" s="60" t="str">
        <f>IF(ISBLANK('Sample Information'!F386),"",'Sample Information'!F386)</f>
        <v/>
      </c>
      <c r="E378" s="70" t="str">
        <f>IF(ISBLANK('Sample Information'!E386),"",'Sample Information'!E386)</f>
        <v/>
      </c>
      <c r="F378" s="60" t="str">
        <f>IF(ISBLANK('Sample Information'!T386),"Not provided",'Sample Information'!T386)</f>
        <v>Not provided</v>
      </c>
      <c r="V378" s="231" t="str">
        <f t="shared" si="89"/>
        <v/>
      </c>
      <c r="W378"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8" s="224"/>
      <c r="AN378" s="79"/>
      <c r="AO378" s="79"/>
      <c r="AP378" s="79"/>
      <c r="BF378" s="231" t="str">
        <f t="shared" si="81"/>
        <v/>
      </c>
      <c r="BJ378" s="232" t="str">
        <f t="shared" si="82"/>
        <v/>
      </c>
      <c r="BK378" s="232" t="str">
        <f t="shared" si="90"/>
        <v/>
      </c>
      <c r="BL378" s="232" t="str">
        <f t="shared" si="91"/>
        <v/>
      </c>
      <c r="BU378" s="236" t="str">
        <f t="shared" si="83"/>
        <v/>
      </c>
      <c r="BV378" s="236" t="str">
        <f t="shared" si="84"/>
        <v/>
      </c>
      <c r="BW378" s="236" t="str">
        <f t="shared" si="85"/>
        <v/>
      </c>
      <c r="BX378" s="535"/>
      <c r="BY378" s="536"/>
      <c r="CP378" s="224"/>
      <c r="CQ378" s="79"/>
      <c r="CR378" s="79"/>
      <c r="CS378" s="225"/>
      <c r="DI378" s="132" t="str">
        <f t="shared" si="92"/>
        <v/>
      </c>
      <c r="DP378" s="73" t="str">
        <f t="shared" si="93"/>
        <v/>
      </c>
      <c r="DQ378" s="61" t="str">
        <f t="shared" si="86"/>
        <v/>
      </c>
      <c r="DR378" s="74" t="str">
        <f t="shared" si="87"/>
        <v/>
      </c>
      <c r="DS378" s="564" t="str">
        <f>IFERROR(LOOKUP(B378,Pooling_Pool1!$C$14:$C$337,Pooling_Pool1!$B$14:$B$337),"")</f>
        <v/>
      </c>
      <c r="DT378" s="596"/>
      <c r="DU378" s="93" t="str">
        <f t="shared" si="88"/>
        <v/>
      </c>
      <c r="DV378" s="93" t="str">
        <f t="shared" si="94"/>
        <v/>
      </c>
      <c r="DW378" s="120" t="str">
        <f t="shared" si="95"/>
        <v/>
      </c>
    </row>
    <row r="379" spans="1:127" x14ac:dyDescent="0.2">
      <c r="A379" s="563">
        <v>377</v>
      </c>
      <c r="B379" s="59" t="str">
        <f>IF(C379="","",'Critical Info &amp; Checklist'!$G$11&amp;"_"&amp;TEXT('New Data Sheet'!A379,"000")&amp;IF(ISBLANK('Sample Information'!D387),"","_"&amp;'Sample Information'!D387)&amp;IF(ISBLANK('Sample Information'!E387),"","_"&amp;'Sample Information'!E387)&amp;"_"&amp;C379)</f>
        <v/>
      </c>
      <c r="C379" s="91" t="str">
        <f>IF(ISBLANK('Sample Information'!C387),"",'Sample Information'!C387)</f>
        <v/>
      </c>
      <c r="D379" s="60" t="str">
        <f>IF(ISBLANK('Sample Information'!F387),"",'Sample Information'!F387)</f>
        <v/>
      </c>
      <c r="E379" s="70" t="str">
        <f>IF(ISBLANK('Sample Information'!E387),"",'Sample Information'!E387)</f>
        <v/>
      </c>
      <c r="F379" s="60" t="str">
        <f>IF(ISBLANK('Sample Information'!T387),"Not provided",'Sample Information'!T387)</f>
        <v>Not provided</v>
      </c>
      <c r="V379" s="231" t="str">
        <f t="shared" si="89"/>
        <v/>
      </c>
      <c r="W379"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79" s="224"/>
      <c r="AN379" s="79"/>
      <c r="AO379" s="79"/>
      <c r="AP379" s="79"/>
      <c r="BF379" s="231" t="str">
        <f t="shared" si="81"/>
        <v/>
      </c>
      <c r="BJ379" s="232" t="str">
        <f t="shared" si="82"/>
        <v/>
      </c>
      <c r="BK379" s="232" t="str">
        <f t="shared" si="90"/>
        <v/>
      </c>
      <c r="BL379" s="232" t="str">
        <f t="shared" si="91"/>
        <v/>
      </c>
      <c r="BU379" s="236" t="str">
        <f t="shared" si="83"/>
        <v/>
      </c>
      <c r="BV379" s="236" t="str">
        <f t="shared" si="84"/>
        <v/>
      </c>
      <c r="BW379" s="236" t="str">
        <f t="shared" si="85"/>
        <v/>
      </c>
      <c r="BX379" s="535"/>
      <c r="BY379" s="536"/>
      <c r="CP379" s="224"/>
      <c r="CQ379" s="79"/>
      <c r="CR379" s="79"/>
      <c r="CS379" s="225"/>
      <c r="DI379" s="132" t="str">
        <f t="shared" si="92"/>
        <v/>
      </c>
      <c r="DP379" s="73" t="str">
        <f t="shared" si="93"/>
        <v/>
      </c>
      <c r="DQ379" s="61" t="str">
        <f t="shared" si="86"/>
        <v/>
      </c>
      <c r="DR379" s="74" t="str">
        <f t="shared" si="87"/>
        <v/>
      </c>
      <c r="DS379" s="564" t="str">
        <f>IFERROR(LOOKUP(B379,Pooling_Pool1!$C$14:$C$337,Pooling_Pool1!$B$14:$B$337),"")</f>
        <v/>
      </c>
      <c r="DT379" s="596"/>
      <c r="DU379" s="93" t="str">
        <f t="shared" si="88"/>
        <v/>
      </c>
      <c r="DV379" s="93" t="str">
        <f t="shared" si="94"/>
        <v/>
      </c>
      <c r="DW379" s="120" t="str">
        <f t="shared" si="95"/>
        <v/>
      </c>
    </row>
    <row r="380" spans="1:127" x14ac:dyDescent="0.2">
      <c r="A380" s="563">
        <v>378</v>
      </c>
      <c r="B380" s="59" t="str">
        <f>IF(C380="","",'Critical Info &amp; Checklist'!$G$11&amp;"_"&amp;TEXT('New Data Sheet'!A380,"000")&amp;IF(ISBLANK('Sample Information'!D388),"","_"&amp;'Sample Information'!D388)&amp;IF(ISBLANK('Sample Information'!E388),"","_"&amp;'Sample Information'!E388)&amp;"_"&amp;C380)</f>
        <v/>
      </c>
      <c r="C380" s="91" t="str">
        <f>IF(ISBLANK('Sample Information'!C388),"",'Sample Information'!C388)</f>
        <v/>
      </c>
      <c r="D380" s="60" t="str">
        <f>IF(ISBLANK('Sample Information'!F388),"",'Sample Information'!F388)</f>
        <v/>
      </c>
      <c r="E380" s="70" t="str">
        <f>IF(ISBLANK('Sample Information'!E388),"",'Sample Information'!E388)</f>
        <v/>
      </c>
      <c r="F380" s="60" t="str">
        <f>IF(ISBLANK('Sample Information'!T388),"Not provided",'Sample Information'!T388)</f>
        <v>Not provided</v>
      </c>
      <c r="V380" s="231" t="str">
        <f t="shared" si="89"/>
        <v/>
      </c>
      <c r="W380"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80" s="224"/>
      <c r="AN380" s="79"/>
      <c r="AO380" s="79"/>
      <c r="AP380" s="79"/>
      <c r="BF380" s="231" t="str">
        <f t="shared" si="81"/>
        <v/>
      </c>
      <c r="BJ380" s="232" t="str">
        <f t="shared" si="82"/>
        <v/>
      </c>
      <c r="BK380" s="232" t="str">
        <f t="shared" si="90"/>
        <v/>
      </c>
      <c r="BL380" s="232" t="str">
        <f t="shared" si="91"/>
        <v/>
      </c>
      <c r="BU380" s="236" t="str">
        <f t="shared" si="83"/>
        <v/>
      </c>
      <c r="BV380" s="236" t="str">
        <f t="shared" si="84"/>
        <v/>
      </c>
      <c r="BW380" s="236" t="str">
        <f t="shared" si="85"/>
        <v/>
      </c>
      <c r="BX380" s="535"/>
      <c r="BY380" s="536"/>
      <c r="CP380" s="224"/>
      <c r="CQ380" s="79"/>
      <c r="CR380" s="79"/>
      <c r="CS380" s="225"/>
      <c r="DI380" s="132" t="str">
        <f t="shared" si="92"/>
        <v/>
      </c>
      <c r="DP380" s="73" t="str">
        <f t="shared" si="93"/>
        <v/>
      </c>
      <c r="DQ380" s="61" t="str">
        <f t="shared" si="86"/>
        <v/>
      </c>
      <c r="DR380" s="74" t="str">
        <f t="shared" si="87"/>
        <v/>
      </c>
      <c r="DS380" s="564" t="str">
        <f>IFERROR(LOOKUP(B380,Pooling_Pool1!$C$14:$C$337,Pooling_Pool1!$B$14:$B$337),"")</f>
        <v/>
      </c>
      <c r="DT380" s="596"/>
      <c r="DU380" s="93" t="str">
        <f t="shared" si="88"/>
        <v/>
      </c>
      <c r="DV380" s="93" t="str">
        <f t="shared" si="94"/>
        <v/>
      </c>
      <c r="DW380" s="120" t="str">
        <f t="shared" si="95"/>
        <v/>
      </c>
    </row>
    <row r="381" spans="1:127" x14ac:dyDescent="0.2">
      <c r="A381" s="563">
        <v>379</v>
      </c>
      <c r="B381" s="59" t="str">
        <f>IF(C381="","",'Critical Info &amp; Checklist'!$G$11&amp;"_"&amp;TEXT('New Data Sheet'!A381,"000")&amp;IF(ISBLANK('Sample Information'!D389),"","_"&amp;'Sample Information'!D389)&amp;IF(ISBLANK('Sample Information'!E389),"","_"&amp;'Sample Information'!E389)&amp;"_"&amp;C381)</f>
        <v/>
      </c>
      <c r="C381" s="91" t="str">
        <f>IF(ISBLANK('Sample Information'!C389),"",'Sample Information'!C389)</f>
        <v/>
      </c>
      <c r="D381" s="60" t="str">
        <f>IF(ISBLANK('Sample Information'!F389),"",'Sample Information'!F389)</f>
        <v/>
      </c>
      <c r="E381" s="70" t="str">
        <f>IF(ISBLANK('Sample Information'!E389),"",'Sample Information'!E389)</f>
        <v/>
      </c>
      <c r="F381" s="60" t="str">
        <f>IF(ISBLANK('Sample Information'!T389),"Not provided",'Sample Information'!T389)</f>
        <v>Not provided</v>
      </c>
      <c r="V381" s="231" t="str">
        <f t="shared" si="89"/>
        <v/>
      </c>
      <c r="W381"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81" s="224"/>
      <c r="AN381" s="79"/>
      <c r="AO381" s="79"/>
      <c r="AP381" s="79"/>
      <c r="BF381" s="231" t="str">
        <f t="shared" si="81"/>
        <v/>
      </c>
      <c r="BJ381" s="232" t="str">
        <f t="shared" si="82"/>
        <v/>
      </c>
      <c r="BK381" s="232" t="str">
        <f t="shared" si="90"/>
        <v/>
      </c>
      <c r="BL381" s="232" t="str">
        <f t="shared" si="91"/>
        <v/>
      </c>
      <c r="BU381" s="236" t="str">
        <f t="shared" si="83"/>
        <v/>
      </c>
      <c r="BV381" s="236" t="str">
        <f t="shared" si="84"/>
        <v/>
      </c>
      <c r="BW381" s="236" t="str">
        <f t="shared" si="85"/>
        <v/>
      </c>
      <c r="BX381" s="535"/>
      <c r="BY381" s="536"/>
      <c r="CP381" s="224"/>
      <c r="CQ381" s="79"/>
      <c r="CR381" s="79"/>
      <c r="CS381" s="225"/>
      <c r="DI381" s="132" t="str">
        <f t="shared" si="92"/>
        <v/>
      </c>
      <c r="DP381" s="73" t="str">
        <f t="shared" si="93"/>
        <v/>
      </c>
      <c r="DQ381" s="61" t="str">
        <f t="shared" si="86"/>
        <v/>
      </c>
      <c r="DR381" s="74" t="str">
        <f t="shared" si="87"/>
        <v/>
      </c>
      <c r="DS381" s="564" t="str">
        <f>IFERROR(LOOKUP(B381,Pooling_Pool1!$C$14:$C$337,Pooling_Pool1!$B$14:$B$337),"")</f>
        <v/>
      </c>
      <c r="DT381" s="596"/>
      <c r="DU381" s="93" t="str">
        <f t="shared" si="88"/>
        <v/>
      </c>
      <c r="DV381" s="93" t="str">
        <f t="shared" si="94"/>
        <v/>
      </c>
      <c r="DW381" s="120" t="str">
        <f t="shared" si="95"/>
        <v/>
      </c>
    </row>
    <row r="382" spans="1:127" x14ac:dyDescent="0.2">
      <c r="A382" s="563">
        <v>380</v>
      </c>
      <c r="B382" s="59" t="str">
        <f>IF(C382="","",'Critical Info &amp; Checklist'!$G$11&amp;"_"&amp;TEXT('New Data Sheet'!A382,"000")&amp;IF(ISBLANK('Sample Information'!D390),"","_"&amp;'Sample Information'!D390)&amp;IF(ISBLANK('Sample Information'!E390),"","_"&amp;'Sample Information'!E390)&amp;"_"&amp;C382)</f>
        <v/>
      </c>
      <c r="C382" s="91" t="str">
        <f>IF(ISBLANK('Sample Information'!C390),"",'Sample Information'!C390)</f>
        <v/>
      </c>
      <c r="D382" s="60" t="str">
        <f>IF(ISBLANK('Sample Information'!F390),"",'Sample Information'!F390)</f>
        <v/>
      </c>
      <c r="E382" s="70" t="str">
        <f>IF(ISBLANK('Sample Information'!E390),"",'Sample Information'!E390)</f>
        <v/>
      </c>
      <c r="F382" s="60" t="str">
        <f>IF(ISBLANK('Sample Information'!T390),"Not provided",'Sample Information'!T390)</f>
        <v>Not provided</v>
      </c>
      <c r="V382" s="231" t="str">
        <f t="shared" si="89"/>
        <v/>
      </c>
      <c r="W382"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82" s="224"/>
      <c r="AN382" s="79"/>
      <c r="AO382" s="79"/>
      <c r="AP382" s="79"/>
      <c r="BF382" s="231" t="str">
        <f t="shared" si="81"/>
        <v/>
      </c>
      <c r="BJ382" s="232" t="str">
        <f t="shared" si="82"/>
        <v/>
      </c>
      <c r="BK382" s="232" t="str">
        <f t="shared" si="90"/>
        <v/>
      </c>
      <c r="BL382" s="232" t="str">
        <f t="shared" si="91"/>
        <v/>
      </c>
      <c r="BU382" s="236" t="str">
        <f t="shared" si="83"/>
        <v/>
      </c>
      <c r="BV382" s="236" t="str">
        <f t="shared" si="84"/>
        <v/>
      </c>
      <c r="BW382" s="236" t="str">
        <f t="shared" si="85"/>
        <v/>
      </c>
      <c r="BX382" s="535"/>
      <c r="BY382" s="536"/>
      <c r="CP382" s="224"/>
      <c r="CQ382" s="79"/>
      <c r="CR382" s="79"/>
      <c r="CS382" s="225"/>
      <c r="DI382" s="132" t="str">
        <f t="shared" si="92"/>
        <v/>
      </c>
      <c r="DP382" s="73" t="str">
        <f t="shared" si="93"/>
        <v/>
      </c>
      <c r="DQ382" s="61" t="str">
        <f t="shared" si="86"/>
        <v/>
      </c>
      <c r="DR382" s="74" t="str">
        <f t="shared" si="87"/>
        <v/>
      </c>
      <c r="DS382" s="564" t="str">
        <f>IFERROR(LOOKUP(B382,Pooling_Pool1!$C$14:$C$337,Pooling_Pool1!$B$14:$B$337),"")</f>
        <v/>
      </c>
      <c r="DT382" s="596"/>
      <c r="DU382" s="93" t="str">
        <f t="shared" si="88"/>
        <v/>
      </c>
      <c r="DV382" s="93" t="str">
        <f t="shared" si="94"/>
        <v/>
      </c>
      <c r="DW382" s="120" t="str">
        <f t="shared" si="95"/>
        <v/>
      </c>
    </row>
    <row r="383" spans="1:127" x14ac:dyDescent="0.2">
      <c r="A383" s="563">
        <v>381</v>
      </c>
      <c r="B383" s="59" t="str">
        <f>IF(C383="","",'Critical Info &amp; Checklist'!$G$11&amp;"_"&amp;TEXT('New Data Sheet'!A383,"000")&amp;IF(ISBLANK('Sample Information'!D391),"","_"&amp;'Sample Information'!D391)&amp;IF(ISBLANK('Sample Information'!E391),"","_"&amp;'Sample Information'!E391)&amp;"_"&amp;C383)</f>
        <v/>
      </c>
      <c r="C383" s="91" t="str">
        <f>IF(ISBLANK('Sample Information'!C391),"",'Sample Information'!C391)</f>
        <v/>
      </c>
      <c r="D383" s="60" t="str">
        <f>IF(ISBLANK('Sample Information'!F391),"",'Sample Information'!F391)</f>
        <v/>
      </c>
      <c r="E383" s="70" t="str">
        <f>IF(ISBLANK('Sample Information'!E391),"",'Sample Information'!E391)</f>
        <v/>
      </c>
      <c r="F383" s="60" t="str">
        <f>IF(ISBLANK('Sample Information'!T391),"Not provided",'Sample Information'!T391)</f>
        <v>Not provided</v>
      </c>
      <c r="V383" s="231" t="str">
        <f t="shared" si="89"/>
        <v/>
      </c>
      <c r="W383"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83" s="224"/>
      <c r="AN383" s="79"/>
      <c r="AO383" s="79"/>
      <c r="AP383" s="79"/>
      <c r="BF383" s="231" t="str">
        <f t="shared" si="81"/>
        <v/>
      </c>
      <c r="BJ383" s="232" t="str">
        <f t="shared" si="82"/>
        <v/>
      </c>
      <c r="BK383" s="232" t="str">
        <f t="shared" si="90"/>
        <v/>
      </c>
      <c r="BL383" s="232" t="str">
        <f t="shared" si="91"/>
        <v/>
      </c>
      <c r="BU383" s="236" t="str">
        <f t="shared" si="83"/>
        <v/>
      </c>
      <c r="BV383" s="236" t="str">
        <f t="shared" si="84"/>
        <v/>
      </c>
      <c r="BW383" s="236" t="str">
        <f t="shared" si="85"/>
        <v/>
      </c>
      <c r="BX383" s="535"/>
      <c r="BY383" s="536"/>
      <c r="CP383" s="224"/>
      <c r="CQ383" s="79"/>
      <c r="CR383" s="79"/>
      <c r="CS383" s="225"/>
      <c r="DI383" s="132" t="str">
        <f t="shared" si="92"/>
        <v/>
      </c>
      <c r="DP383" s="73" t="str">
        <f t="shared" si="93"/>
        <v/>
      </c>
      <c r="DQ383" s="61" t="str">
        <f t="shared" si="86"/>
        <v/>
      </c>
      <c r="DR383" s="74" t="str">
        <f t="shared" si="87"/>
        <v/>
      </c>
      <c r="DS383" s="564" t="str">
        <f>IFERROR(LOOKUP(B383,Pooling_Pool1!$C$14:$C$337,Pooling_Pool1!$B$14:$B$337),"")</f>
        <v/>
      </c>
      <c r="DT383" s="596"/>
      <c r="DU383" s="93" t="str">
        <f t="shared" si="88"/>
        <v/>
      </c>
      <c r="DV383" s="93" t="str">
        <f t="shared" si="94"/>
        <v/>
      </c>
      <c r="DW383" s="120" t="str">
        <f t="shared" si="95"/>
        <v/>
      </c>
    </row>
    <row r="384" spans="1:127" x14ac:dyDescent="0.2">
      <c r="A384" s="563">
        <v>382</v>
      </c>
      <c r="B384" s="59" t="str">
        <f>IF(C384="","",'Critical Info &amp; Checklist'!$G$11&amp;"_"&amp;TEXT('New Data Sheet'!A384,"000")&amp;IF(ISBLANK('Sample Information'!D392),"","_"&amp;'Sample Information'!D392)&amp;IF(ISBLANK('Sample Information'!E392),"","_"&amp;'Sample Information'!E392)&amp;"_"&amp;C384)</f>
        <v/>
      </c>
      <c r="C384" s="91" t="str">
        <f>IF(ISBLANK('Sample Information'!C392),"",'Sample Information'!C392)</f>
        <v/>
      </c>
      <c r="D384" s="60" t="str">
        <f>IF(ISBLANK('Sample Information'!F392),"",'Sample Information'!F392)</f>
        <v/>
      </c>
      <c r="E384" s="70" t="str">
        <f>IF(ISBLANK('Sample Information'!E392),"",'Sample Information'!E392)</f>
        <v/>
      </c>
      <c r="F384" s="60" t="str">
        <f>IF(ISBLANK('Sample Information'!T392),"Not provided",'Sample Information'!T392)</f>
        <v>Not provided</v>
      </c>
      <c r="V384" s="231" t="str">
        <f t="shared" si="89"/>
        <v/>
      </c>
      <c r="W384"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84" s="224"/>
      <c r="AN384" s="79"/>
      <c r="AO384" s="79"/>
      <c r="AP384" s="79"/>
      <c r="BF384" s="231" t="str">
        <f t="shared" si="81"/>
        <v/>
      </c>
      <c r="BJ384" s="232" t="str">
        <f t="shared" si="82"/>
        <v/>
      </c>
      <c r="BK384" s="232" t="str">
        <f t="shared" si="90"/>
        <v/>
      </c>
      <c r="BL384" s="232" t="str">
        <f t="shared" si="91"/>
        <v/>
      </c>
      <c r="BU384" s="236" t="str">
        <f t="shared" si="83"/>
        <v/>
      </c>
      <c r="BV384" s="236" t="str">
        <f t="shared" si="84"/>
        <v/>
      </c>
      <c r="BW384" s="236" t="str">
        <f t="shared" si="85"/>
        <v/>
      </c>
      <c r="BX384" s="535"/>
      <c r="BY384" s="536"/>
      <c r="CP384" s="224"/>
      <c r="CQ384" s="79"/>
      <c r="CR384" s="79"/>
      <c r="CS384" s="225"/>
      <c r="DI384" s="132" t="str">
        <f t="shared" si="92"/>
        <v/>
      </c>
      <c r="DP384" s="73" t="str">
        <f t="shared" si="93"/>
        <v/>
      </c>
      <c r="DQ384" s="61" t="str">
        <f t="shared" si="86"/>
        <v/>
      </c>
      <c r="DR384" s="74" t="str">
        <f t="shared" si="87"/>
        <v/>
      </c>
      <c r="DS384" s="564" t="str">
        <f>IFERROR(LOOKUP(B384,Pooling_Pool1!$C$14:$C$337,Pooling_Pool1!$B$14:$B$337),"")</f>
        <v/>
      </c>
      <c r="DT384" s="596"/>
      <c r="DU384" s="93" t="str">
        <f t="shared" si="88"/>
        <v/>
      </c>
      <c r="DV384" s="93" t="str">
        <f t="shared" si="94"/>
        <v/>
      </c>
      <c r="DW384" s="120" t="str">
        <f t="shared" si="95"/>
        <v/>
      </c>
    </row>
    <row r="385" spans="1:127" x14ac:dyDescent="0.2">
      <c r="A385" s="563">
        <v>383</v>
      </c>
      <c r="B385" s="59" t="str">
        <f>IF(C385="","",'Critical Info &amp; Checklist'!$G$11&amp;"_"&amp;TEXT('New Data Sheet'!A385,"000")&amp;IF(ISBLANK('Sample Information'!D393),"","_"&amp;'Sample Information'!D393)&amp;IF(ISBLANK('Sample Information'!E393),"","_"&amp;'Sample Information'!E393)&amp;"_"&amp;C385)</f>
        <v/>
      </c>
      <c r="C385" s="91" t="str">
        <f>IF(ISBLANK('Sample Information'!C393),"",'Sample Information'!C393)</f>
        <v/>
      </c>
      <c r="D385" s="60" t="str">
        <f>IF(ISBLANK('Sample Information'!F393),"",'Sample Information'!F393)</f>
        <v/>
      </c>
      <c r="E385" s="70" t="str">
        <f>IF(ISBLANK('Sample Information'!E393),"",'Sample Information'!E393)</f>
        <v/>
      </c>
      <c r="F385" s="60" t="str">
        <f>IF(ISBLANK('Sample Information'!T393),"Not provided",'Sample Information'!T393)</f>
        <v>Not provided</v>
      </c>
      <c r="V385" s="231" t="str">
        <f t="shared" si="89"/>
        <v/>
      </c>
      <c r="W385" s="240"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AM385" s="224"/>
      <c r="AN385" s="79"/>
      <c r="AO385" s="79"/>
      <c r="AP385" s="79"/>
      <c r="BF385" s="231" t="str">
        <f t="shared" si="81"/>
        <v/>
      </c>
      <c r="BJ385" s="232" t="str">
        <f t="shared" si="82"/>
        <v/>
      </c>
      <c r="BK385" s="232" t="str">
        <f t="shared" si="90"/>
        <v/>
      </c>
      <c r="BL385" s="232" t="str">
        <f t="shared" si="91"/>
        <v/>
      </c>
      <c r="BU385" s="236" t="str">
        <f t="shared" si="83"/>
        <v/>
      </c>
      <c r="BV385" s="236" t="str">
        <f t="shared" si="84"/>
        <v/>
      </c>
      <c r="BW385" s="236" t="str">
        <f t="shared" si="85"/>
        <v/>
      </c>
      <c r="BX385" s="535"/>
      <c r="BY385" s="536"/>
      <c r="CP385" s="224"/>
      <c r="CQ385" s="79"/>
      <c r="CR385" s="79"/>
      <c r="CS385" s="225"/>
      <c r="DI385" s="132" t="str">
        <f t="shared" si="92"/>
        <v/>
      </c>
      <c r="DP385" s="73" t="str">
        <f t="shared" si="93"/>
        <v/>
      </c>
      <c r="DQ385" s="61" t="str">
        <f t="shared" si="86"/>
        <v/>
      </c>
      <c r="DR385" s="74" t="str">
        <f t="shared" si="87"/>
        <v/>
      </c>
      <c r="DS385" s="564" t="str">
        <f>IFERROR(LOOKUP(B385,Pooling_Pool1!$C$14:$C$337,Pooling_Pool1!$B$14:$B$337),"")</f>
        <v/>
      </c>
      <c r="DT385" s="596"/>
      <c r="DU385" s="93" t="str">
        <f t="shared" si="88"/>
        <v/>
      </c>
      <c r="DV385" s="93" t="str">
        <f t="shared" si="94"/>
        <v/>
      </c>
      <c r="DW385" s="120" t="str">
        <f t="shared" si="95"/>
        <v/>
      </c>
    </row>
    <row r="386" spans="1:127" s="107" customFormat="1" x14ac:dyDescent="0.2">
      <c r="A386" s="565">
        <v>384</v>
      </c>
      <c r="B386" s="566" t="str">
        <f>IF(C386="","",'Critical Info &amp; Checklist'!$G$11&amp;"_"&amp;TEXT('New Data Sheet'!A386,"000")&amp;IF(ISBLANK('Sample Information'!D394),"","_"&amp;'Sample Information'!D394)&amp;IF(ISBLANK('Sample Information'!E394),"","_"&amp;'Sample Information'!E394)&amp;"_"&amp;C386)</f>
        <v/>
      </c>
      <c r="C386" s="567" t="str">
        <f>IF(ISBLANK('Sample Information'!C394),"",'Sample Information'!C394)</f>
        <v/>
      </c>
      <c r="D386" s="568" t="str">
        <f>IF(ISBLANK('Sample Information'!F394),"",'Sample Information'!F394)</f>
        <v/>
      </c>
      <c r="E386" s="569" t="str">
        <f>IF(ISBLANK('Sample Information'!E394),"",'Sample Information'!E394)</f>
        <v/>
      </c>
      <c r="F386" s="568" t="str">
        <f>IF(ISBLANK('Sample Information'!T394),"Not provided",'Sample Information'!T394)</f>
        <v>Not provided</v>
      </c>
      <c r="G386" s="570"/>
      <c r="H386" s="571"/>
      <c r="I386" s="571"/>
      <c r="J386" s="571"/>
      <c r="K386" s="572"/>
      <c r="L386" s="573"/>
      <c r="M386" s="574"/>
      <c r="N386" s="574"/>
      <c r="O386" s="574"/>
      <c r="P386" s="575"/>
      <c r="Q386" s="574"/>
      <c r="R386" s="574"/>
      <c r="S386" s="574"/>
      <c r="T386" s="574"/>
      <c r="U386" s="574"/>
      <c r="V386" s="576" t="str">
        <f t="shared" si="89"/>
        <v/>
      </c>
      <c r="W386" s="577" t="str">
        <f>IF('Critical Info &amp; Checklist'!$E$22='Dropdown Resources'!$A$27,"Information not provided",IF('Critical Info &amp; Checklist'!$E$22='Dropdown Resources'!$A$28,"YES",IF('Critical Info &amp; Checklist'!$E$22='Dropdown Resources'!$A$29,"No. Customer performed Dnase treatment.",IF('Critical Info &amp; Checklist'!$E$22='Dropdown Resources'!$A$30,"Not applicable.",""))))</f>
        <v>Information not provided</v>
      </c>
      <c r="X386" s="578"/>
      <c r="Y386" s="578"/>
      <c r="Z386" s="578"/>
      <c r="AA386" s="578"/>
      <c r="AB386" s="579"/>
      <c r="AC386" s="570"/>
      <c r="AD386" s="571"/>
      <c r="AE386" s="571"/>
      <c r="AF386" s="571"/>
      <c r="AG386" s="575"/>
      <c r="AH386" s="571"/>
      <c r="AI386" s="571"/>
      <c r="AJ386" s="571"/>
      <c r="AK386" s="571"/>
      <c r="AL386" s="571"/>
      <c r="AM386" s="580"/>
      <c r="AN386" s="581"/>
      <c r="AO386" s="581"/>
      <c r="AP386" s="581"/>
      <c r="AQ386" s="582"/>
      <c r="AR386" s="571"/>
      <c r="AS386" s="571"/>
      <c r="AT386" s="571"/>
      <c r="AU386" s="575"/>
      <c r="AV386" s="571"/>
      <c r="AW386" s="571"/>
      <c r="AX386" s="571"/>
      <c r="AY386" s="571"/>
      <c r="AZ386" s="583"/>
      <c r="BA386" s="578"/>
      <c r="BB386" s="578"/>
      <c r="BC386" s="578"/>
      <c r="BD386" s="578"/>
      <c r="BE386" s="584"/>
      <c r="BF386" s="576" t="str">
        <f t="shared" si="81"/>
        <v/>
      </c>
      <c r="BG386" s="578"/>
      <c r="BH386" s="578"/>
      <c r="BI386" s="579"/>
      <c r="BJ386" s="585" t="str">
        <f t="shared" si="82"/>
        <v/>
      </c>
      <c r="BK386" s="585" t="str">
        <f t="shared" si="90"/>
        <v/>
      </c>
      <c r="BL386" s="585" t="str">
        <f t="shared" si="91"/>
        <v/>
      </c>
      <c r="BM386" s="570"/>
      <c r="BN386" s="571"/>
      <c r="BO386" s="571"/>
      <c r="BP386" s="571"/>
      <c r="BQ386" s="571"/>
      <c r="BR386" s="571"/>
      <c r="BS386" s="571"/>
      <c r="BT386" s="571"/>
      <c r="BU386" s="586" t="str">
        <f t="shared" si="83"/>
        <v/>
      </c>
      <c r="BV386" s="586" t="str">
        <f t="shared" si="84"/>
        <v/>
      </c>
      <c r="BW386" s="586" t="str">
        <f t="shared" si="85"/>
        <v/>
      </c>
      <c r="BX386" s="587"/>
      <c r="BY386" s="588"/>
      <c r="BZ386" s="571"/>
      <c r="CA386" s="571"/>
      <c r="CB386" s="571"/>
      <c r="CC386" s="571"/>
      <c r="CD386" s="571"/>
      <c r="CE386" s="572"/>
      <c r="CF386" s="571"/>
      <c r="CG386" s="571"/>
      <c r="CH386" s="571"/>
      <c r="CI386" s="571"/>
      <c r="CJ386" s="575"/>
      <c r="CK386" s="571"/>
      <c r="CL386" s="571"/>
      <c r="CM386" s="571"/>
      <c r="CN386" s="571"/>
      <c r="CO386" s="572"/>
      <c r="CP386" s="580"/>
      <c r="CQ386" s="581"/>
      <c r="CR386" s="581"/>
      <c r="CS386" s="589"/>
      <c r="CT386" s="571"/>
      <c r="CU386" s="571"/>
      <c r="CV386" s="571"/>
      <c r="CW386" s="571"/>
      <c r="CX386" s="575"/>
      <c r="CY386" s="571"/>
      <c r="CZ386" s="571"/>
      <c r="DA386" s="571"/>
      <c r="DB386" s="571"/>
      <c r="DC386" s="572"/>
      <c r="DD386" s="570"/>
      <c r="DE386" s="571"/>
      <c r="DF386" s="571"/>
      <c r="DG386" s="571"/>
      <c r="DH386" s="575"/>
      <c r="DI386" s="590" t="str">
        <f t="shared" si="92"/>
        <v/>
      </c>
      <c r="DJ386" s="571"/>
      <c r="DK386" s="571"/>
      <c r="DL386" s="571"/>
      <c r="DM386" s="571"/>
      <c r="DN386" s="571"/>
      <c r="DO386" s="572"/>
      <c r="DP386" s="591" t="str">
        <f t="shared" si="93"/>
        <v/>
      </c>
      <c r="DQ386" s="592" t="str">
        <f t="shared" si="86"/>
        <v/>
      </c>
      <c r="DR386" s="593" t="str">
        <f t="shared" si="87"/>
        <v/>
      </c>
      <c r="DS386" s="594" t="str">
        <f>IFERROR(LOOKUP(B386,Pooling_Pool1!$C$14:$C$337,Pooling_Pool1!$B$14:$B$337),"")</f>
        <v/>
      </c>
      <c r="DT386" s="597"/>
      <c r="DU386" s="112" t="str">
        <f t="shared" si="88"/>
        <v/>
      </c>
      <c r="DV386" s="112" t="str">
        <f t="shared" si="94"/>
        <v/>
      </c>
      <c r="DW386" s="122" t="str">
        <f t="shared" si="95"/>
        <v/>
      </c>
    </row>
    <row r="387" spans="1:127" customFormat="1" ht="15" x14ac:dyDescent="0.25"/>
    <row r="388" spans="1:127" customFormat="1" ht="15" x14ac:dyDescent="0.25"/>
    <row r="389" spans="1:127" customFormat="1" ht="15" x14ac:dyDescent="0.25"/>
    <row r="390" spans="1:127" customFormat="1" ht="15" x14ac:dyDescent="0.25"/>
    <row r="391" spans="1:127" customFormat="1" ht="15" x14ac:dyDescent="0.25"/>
    <row r="392" spans="1:127" customFormat="1" ht="15" x14ac:dyDescent="0.25"/>
    <row r="393" spans="1:127" customFormat="1" ht="15" x14ac:dyDescent="0.25"/>
    <row r="394" spans="1:127" customFormat="1" ht="15" x14ac:dyDescent="0.25"/>
    <row r="395" spans="1:127" customFormat="1" ht="15" x14ac:dyDescent="0.25"/>
    <row r="396" spans="1:127" customFormat="1" ht="15" x14ac:dyDescent="0.25"/>
    <row r="397" spans="1:127" customFormat="1" ht="15" x14ac:dyDescent="0.25"/>
    <row r="398" spans="1:127" customFormat="1" ht="15" x14ac:dyDescent="0.25"/>
    <row r="399" spans="1:127" customFormat="1" ht="15" x14ac:dyDescent="0.25"/>
    <row r="400" spans="1:127" customFormat="1" ht="15" x14ac:dyDescent="0.25"/>
    <row r="401" customFormat="1" ht="15" x14ac:dyDescent="0.25"/>
    <row r="402" customFormat="1" ht="15" x14ac:dyDescent="0.25"/>
    <row r="403" customFormat="1" ht="15" x14ac:dyDescent="0.25"/>
    <row r="404" customFormat="1" ht="15" x14ac:dyDescent="0.25"/>
    <row r="405" customFormat="1" ht="15" x14ac:dyDescent="0.25"/>
    <row r="406" customFormat="1" ht="15" x14ac:dyDescent="0.25"/>
    <row r="407" customFormat="1" ht="15" x14ac:dyDescent="0.25"/>
    <row r="408" customFormat="1" ht="15" x14ac:dyDescent="0.25"/>
    <row r="409" customFormat="1" ht="15" x14ac:dyDescent="0.25"/>
    <row r="410" customFormat="1" ht="15" x14ac:dyDescent="0.25"/>
    <row r="411" customFormat="1" ht="15" x14ac:dyDescent="0.25"/>
    <row r="412" customFormat="1" ht="15" x14ac:dyDescent="0.25"/>
    <row r="413" customFormat="1" ht="15" x14ac:dyDescent="0.25"/>
    <row r="414" customFormat="1" ht="15" x14ac:dyDescent="0.25"/>
    <row r="415" customFormat="1" ht="15" x14ac:dyDescent="0.25"/>
    <row r="416" customFormat="1" ht="15" x14ac:dyDescent="0.25"/>
    <row r="417" customFormat="1" ht="15" x14ac:dyDescent="0.25"/>
    <row r="418" customFormat="1" ht="15" x14ac:dyDescent="0.25"/>
    <row r="419" customFormat="1" ht="15" x14ac:dyDescent="0.25"/>
    <row r="420" customFormat="1" ht="15" x14ac:dyDescent="0.25"/>
    <row r="421" customFormat="1" ht="15" x14ac:dyDescent="0.25"/>
    <row r="422" customFormat="1" ht="15" x14ac:dyDescent="0.25"/>
    <row r="423" customFormat="1" ht="15" x14ac:dyDescent="0.25"/>
    <row r="424" customFormat="1" ht="15" x14ac:dyDescent="0.25"/>
    <row r="425" customFormat="1" ht="15" x14ac:dyDescent="0.25"/>
    <row r="426" customFormat="1" ht="15" x14ac:dyDescent="0.25"/>
    <row r="427" customFormat="1" ht="15" x14ac:dyDescent="0.25"/>
    <row r="428" customFormat="1" ht="15" x14ac:dyDescent="0.25"/>
    <row r="429" customFormat="1" ht="15" x14ac:dyDescent="0.25"/>
    <row r="430" customFormat="1" ht="15" x14ac:dyDescent="0.25"/>
    <row r="431" customFormat="1" ht="15" x14ac:dyDescent="0.25"/>
    <row r="432" customFormat="1" ht="15" x14ac:dyDescent="0.25"/>
    <row r="433" customFormat="1" ht="15" x14ac:dyDescent="0.25"/>
    <row r="434" customFormat="1" ht="15" x14ac:dyDescent="0.25"/>
    <row r="435" customFormat="1" ht="15" x14ac:dyDescent="0.25"/>
    <row r="436" customFormat="1" ht="15" x14ac:dyDescent="0.25"/>
    <row r="437" customFormat="1" ht="15" x14ac:dyDescent="0.25"/>
    <row r="438" customFormat="1" ht="15" x14ac:dyDescent="0.25"/>
    <row r="439" customFormat="1" ht="15" x14ac:dyDescent="0.25"/>
    <row r="440" customFormat="1" ht="15" x14ac:dyDescent="0.25"/>
    <row r="441" customFormat="1" ht="15" x14ac:dyDescent="0.25"/>
    <row r="442" customFormat="1" ht="15" x14ac:dyDescent="0.25"/>
    <row r="443" customFormat="1" ht="15" x14ac:dyDescent="0.25"/>
    <row r="444" customFormat="1" ht="15" x14ac:dyDescent="0.25"/>
    <row r="445" customFormat="1" ht="15" x14ac:dyDescent="0.25"/>
    <row r="446" customFormat="1" ht="15" x14ac:dyDescent="0.25"/>
    <row r="447" customFormat="1" ht="15" x14ac:dyDescent="0.25"/>
    <row r="448" customFormat="1" ht="15" x14ac:dyDescent="0.25"/>
    <row r="449" customFormat="1" ht="15" x14ac:dyDescent="0.25"/>
    <row r="450" customFormat="1" ht="15" x14ac:dyDescent="0.25"/>
    <row r="451" customFormat="1" ht="15" x14ac:dyDescent="0.25"/>
    <row r="452" customFormat="1" ht="15" x14ac:dyDescent="0.25"/>
    <row r="453" customFormat="1" ht="15" x14ac:dyDescent="0.25"/>
    <row r="454" customFormat="1" ht="15" x14ac:dyDescent="0.25"/>
    <row r="455" customFormat="1" ht="15" x14ac:dyDescent="0.25"/>
    <row r="456" customFormat="1" ht="15" x14ac:dyDescent="0.25"/>
    <row r="457" customFormat="1" ht="15" x14ac:dyDescent="0.25"/>
    <row r="458" customFormat="1" ht="15" x14ac:dyDescent="0.25"/>
    <row r="459" customFormat="1" ht="15" x14ac:dyDescent="0.25"/>
    <row r="460" customFormat="1" ht="15" x14ac:dyDescent="0.25"/>
    <row r="461" customFormat="1" ht="15" x14ac:dyDescent="0.25"/>
    <row r="462" customFormat="1" ht="15" x14ac:dyDescent="0.25"/>
    <row r="463" customFormat="1" ht="15" x14ac:dyDescent="0.25"/>
    <row r="464" customFormat="1" ht="15" x14ac:dyDescent="0.25"/>
    <row r="465" customFormat="1" ht="15" x14ac:dyDescent="0.25"/>
    <row r="466" customFormat="1" ht="15" x14ac:dyDescent="0.25"/>
    <row r="467" customFormat="1" ht="15" x14ac:dyDescent="0.25"/>
    <row r="468" customFormat="1" ht="15" x14ac:dyDescent="0.25"/>
    <row r="469" customFormat="1" ht="15" x14ac:dyDescent="0.25"/>
    <row r="470" customFormat="1" ht="15" x14ac:dyDescent="0.25"/>
    <row r="471" customFormat="1" ht="15" x14ac:dyDescent="0.25"/>
    <row r="472" customFormat="1" ht="15" x14ac:dyDescent="0.25"/>
    <row r="473" customFormat="1" ht="15" x14ac:dyDescent="0.25"/>
    <row r="474" customFormat="1" ht="15" x14ac:dyDescent="0.25"/>
    <row r="475" customFormat="1" ht="15" x14ac:dyDescent="0.25"/>
    <row r="476" customFormat="1" ht="15" x14ac:dyDescent="0.25"/>
    <row r="477" customFormat="1" ht="15" x14ac:dyDescent="0.25"/>
    <row r="478" customFormat="1" ht="15" x14ac:dyDescent="0.25"/>
    <row r="479" customFormat="1" ht="15" x14ac:dyDescent="0.25"/>
    <row r="480" customFormat="1" ht="15" x14ac:dyDescent="0.25"/>
    <row r="481" customFormat="1" ht="15" x14ac:dyDescent="0.25"/>
    <row r="482" customFormat="1" ht="15" x14ac:dyDescent="0.25"/>
    <row r="483" customFormat="1" ht="15" x14ac:dyDescent="0.25"/>
    <row r="484" customFormat="1" ht="15" x14ac:dyDescent="0.25"/>
    <row r="485" customFormat="1" ht="15" x14ac:dyDescent="0.25"/>
    <row r="486" customFormat="1" ht="15" x14ac:dyDescent="0.25"/>
    <row r="487" customFormat="1" ht="15" x14ac:dyDescent="0.25"/>
    <row r="488" customFormat="1" ht="15" x14ac:dyDescent="0.25"/>
    <row r="489" customFormat="1" ht="15" x14ac:dyDescent="0.25"/>
    <row r="490" customFormat="1" ht="15" x14ac:dyDescent="0.25"/>
    <row r="491" customFormat="1" ht="15" x14ac:dyDescent="0.25"/>
    <row r="492" customFormat="1" ht="15" x14ac:dyDescent="0.25"/>
    <row r="493" customFormat="1" ht="15" x14ac:dyDescent="0.25"/>
    <row r="494" customFormat="1" ht="15" x14ac:dyDescent="0.25"/>
    <row r="495" customFormat="1" ht="15" x14ac:dyDescent="0.25"/>
    <row r="496" customFormat="1" ht="15" x14ac:dyDescent="0.25"/>
    <row r="497" customFormat="1" ht="15" x14ac:dyDescent="0.25"/>
    <row r="498" customFormat="1" ht="15" x14ac:dyDescent="0.25"/>
    <row r="499" customFormat="1" ht="15" x14ac:dyDescent="0.25"/>
    <row r="500" customFormat="1" ht="15" x14ac:dyDescent="0.25"/>
    <row r="501" customFormat="1" ht="15" x14ac:dyDescent="0.25"/>
    <row r="502" customFormat="1" ht="15" x14ac:dyDescent="0.25"/>
    <row r="503" customFormat="1" ht="15" x14ac:dyDescent="0.25"/>
    <row r="504" customFormat="1" ht="15" x14ac:dyDescent="0.25"/>
    <row r="505" customFormat="1" ht="15" x14ac:dyDescent="0.25"/>
    <row r="506" customFormat="1" ht="15" x14ac:dyDescent="0.25"/>
    <row r="507" customFormat="1" ht="15" x14ac:dyDescent="0.25"/>
    <row r="508" customFormat="1" ht="15" x14ac:dyDescent="0.25"/>
    <row r="509" customFormat="1" ht="15" x14ac:dyDescent="0.25"/>
    <row r="510" customFormat="1" ht="15" x14ac:dyDescent="0.25"/>
    <row r="511" customFormat="1" ht="15" x14ac:dyDescent="0.25"/>
    <row r="512" customFormat="1" ht="15" x14ac:dyDescent="0.25"/>
    <row r="513" customFormat="1" ht="15" x14ac:dyDescent="0.25"/>
    <row r="514" customFormat="1" ht="15" x14ac:dyDescent="0.25"/>
    <row r="515" customFormat="1" ht="15" x14ac:dyDescent="0.25"/>
    <row r="516" customFormat="1" ht="15" x14ac:dyDescent="0.25"/>
    <row r="517" customFormat="1" ht="15" x14ac:dyDescent="0.25"/>
    <row r="518" customFormat="1" ht="15" x14ac:dyDescent="0.25"/>
    <row r="519" customFormat="1" ht="15" x14ac:dyDescent="0.25"/>
    <row r="520" customFormat="1" ht="15" x14ac:dyDescent="0.25"/>
    <row r="521" customFormat="1" ht="15" x14ac:dyDescent="0.25"/>
    <row r="522" customFormat="1" ht="15" x14ac:dyDescent="0.25"/>
    <row r="523" customFormat="1" ht="15" x14ac:dyDescent="0.25"/>
    <row r="524" customFormat="1" ht="15" x14ac:dyDescent="0.25"/>
    <row r="525" customFormat="1" ht="15" x14ac:dyDescent="0.25"/>
    <row r="526" customFormat="1" ht="15" x14ac:dyDescent="0.25"/>
    <row r="527" customFormat="1" ht="15" x14ac:dyDescent="0.25"/>
    <row r="528" customFormat="1" ht="15" x14ac:dyDescent="0.25"/>
    <row r="529" customFormat="1" ht="15" x14ac:dyDescent="0.25"/>
    <row r="530" customFormat="1" ht="15" x14ac:dyDescent="0.25"/>
    <row r="531" customFormat="1" ht="15" x14ac:dyDescent="0.25"/>
    <row r="532" customFormat="1" ht="15" x14ac:dyDescent="0.25"/>
    <row r="533" customFormat="1" ht="15" x14ac:dyDescent="0.25"/>
    <row r="534" customFormat="1" ht="15" x14ac:dyDescent="0.25"/>
    <row r="535" customFormat="1" ht="15" x14ac:dyDescent="0.25"/>
    <row r="536" customFormat="1" ht="15" x14ac:dyDescent="0.25"/>
    <row r="537" customFormat="1" ht="15" x14ac:dyDescent="0.25"/>
    <row r="538" customFormat="1" ht="15" x14ac:dyDescent="0.25"/>
    <row r="539" customFormat="1" ht="15" x14ac:dyDescent="0.25"/>
    <row r="540" customFormat="1" ht="15" x14ac:dyDescent="0.25"/>
    <row r="541" customFormat="1" ht="15" x14ac:dyDescent="0.25"/>
    <row r="542" customFormat="1" ht="15" x14ac:dyDescent="0.25"/>
    <row r="543" customFormat="1" ht="15" x14ac:dyDescent="0.25"/>
    <row r="544" customFormat="1" ht="15" x14ac:dyDescent="0.25"/>
    <row r="545" customFormat="1" ht="15" x14ac:dyDescent="0.25"/>
    <row r="546" customFormat="1" ht="15" x14ac:dyDescent="0.25"/>
    <row r="547" customFormat="1" ht="15" x14ac:dyDescent="0.25"/>
    <row r="548" customFormat="1" ht="15" x14ac:dyDescent="0.25"/>
    <row r="549" customFormat="1" ht="15" x14ac:dyDescent="0.25"/>
    <row r="550" customFormat="1" ht="15" x14ac:dyDescent="0.25"/>
    <row r="551" customFormat="1" ht="15" x14ac:dyDescent="0.25"/>
    <row r="552" customFormat="1" ht="15" x14ac:dyDescent="0.25"/>
    <row r="553" customFormat="1" ht="15" x14ac:dyDescent="0.25"/>
    <row r="554" customFormat="1" ht="15" x14ac:dyDescent="0.25"/>
    <row r="555" customFormat="1" ht="15" x14ac:dyDescent="0.25"/>
    <row r="556" customFormat="1" ht="15" x14ac:dyDescent="0.25"/>
    <row r="557" customFormat="1" ht="15" x14ac:dyDescent="0.25"/>
    <row r="558" customFormat="1" ht="15" x14ac:dyDescent="0.25"/>
    <row r="559" customFormat="1" ht="15" x14ac:dyDescent="0.25"/>
    <row r="560" customFormat="1" ht="15" x14ac:dyDescent="0.25"/>
    <row r="561" customFormat="1" ht="15" x14ac:dyDescent="0.25"/>
    <row r="562" customFormat="1" ht="15" x14ac:dyDescent="0.25"/>
    <row r="563" customFormat="1" ht="15" x14ac:dyDescent="0.25"/>
    <row r="564" customFormat="1" ht="15" x14ac:dyDescent="0.25"/>
    <row r="565" customFormat="1" ht="15" x14ac:dyDescent="0.25"/>
    <row r="566" customFormat="1" ht="15" x14ac:dyDescent="0.25"/>
    <row r="567" customFormat="1" ht="15" x14ac:dyDescent="0.25"/>
    <row r="568" customFormat="1" ht="15" x14ac:dyDescent="0.25"/>
    <row r="569" customFormat="1" ht="15" x14ac:dyDescent="0.25"/>
    <row r="570" customFormat="1" ht="15" x14ac:dyDescent="0.25"/>
    <row r="571" customFormat="1" ht="15" x14ac:dyDescent="0.25"/>
    <row r="572" customFormat="1" ht="15" x14ac:dyDescent="0.25"/>
    <row r="573" customFormat="1" ht="15" x14ac:dyDescent="0.25"/>
    <row r="574" customFormat="1" ht="15" x14ac:dyDescent="0.25"/>
    <row r="575" customFormat="1" ht="15" x14ac:dyDescent="0.25"/>
    <row r="576" customFormat="1" ht="15" x14ac:dyDescent="0.25"/>
    <row r="577" customFormat="1" ht="15" x14ac:dyDescent="0.25"/>
    <row r="578" customFormat="1" ht="15" x14ac:dyDescent="0.25"/>
    <row r="579" customFormat="1" ht="15" x14ac:dyDescent="0.25"/>
    <row r="580" customFormat="1" ht="15" x14ac:dyDescent="0.25"/>
    <row r="581" customFormat="1" ht="15" x14ac:dyDescent="0.25"/>
    <row r="582" customFormat="1" ht="15" x14ac:dyDescent="0.25"/>
    <row r="583" customFormat="1" ht="15" x14ac:dyDescent="0.25"/>
    <row r="584" customFormat="1" ht="15" x14ac:dyDescent="0.25"/>
    <row r="585" customFormat="1" ht="15" x14ac:dyDescent="0.25"/>
    <row r="586" customFormat="1" ht="15" x14ac:dyDescent="0.25"/>
    <row r="587" customFormat="1" ht="15" x14ac:dyDescent="0.25"/>
    <row r="588" customFormat="1" ht="15" x14ac:dyDescent="0.25"/>
    <row r="589" customFormat="1" ht="15" x14ac:dyDescent="0.25"/>
    <row r="590" customFormat="1" ht="15" x14ac:dyDescent="0.25"/>
    <row r="591" customFormat="1" ht="15" x14ac:dyDescent="0.25"/>
    <row r="592" customFormat="1" ht="15" x14ac:dyDescent="0.25"/>
    <row r="593" customFormat="1" ht="15" x14ac:dyDescent="0.25"/>
    <row r="594" customFormat="1" ht="15" x14ac:dyDescent="0.25"/>
    <row r="595" customFormat="1" ht="15" x14ac:dyDescent="0.25"/>
    <row r="596" customFormat="1" ht="15" x14ac:dyDescent="0.25"/>
    <row r="597" customFormat="1" ht="15" x14ac:dyDescent="0.25"/>
    <row r="598" customFormat="1" ht="15" x14ac:dyDescent="0.25"/>
    <row r="599" customFormat="1" ht="15" x14ac:dyDescent="0.25"/>
    <row r="600" customFormat="1" ht="15" x14ac:dyDescent="0.25"/>
    <row r="601" customFormat="1" ht="15" x14ac:dyDescent="0.25"/>
    <row r="602" customFormat="1" ht="15" x14ac:dyDescent="0.25"/>
    <row r="603" customFormat="1" ht="15" x14ac:dyDescent="0.25"/>
    <row r="604" customFormat="1" ht="15" x14ac:dyDescent="0.25"/>
    <row r="605" customFormat="1" ht="15" x14ac:dyDescent="0.25"/>
    <row r="606" customFormat="1" ht="15" x14ac:dyDescent="0.25"/>
    <row r="607" customFormat="1" ht="15" x14ac:dyDescent="0.25"/>
    <row r="608" customFormat="1" ht="15" x14ac:dyDescent="0.25"/>
    <row r="609" customFormat="1" ht="15" x14ac:dyDescent="0.25"/>
    <row r="610" customFormat="1" ht="15" x14ac:dyDescent="0.25"/>
    <row r="611" customFormat="1" ht="15" x14ac:dyDescent="0.25"/>
    <row r="612" customFormat="1" ht="15" x14ac:dyDescent="0.25"/>
    <row r="613" customFormat="1" ht="15" x14ac:dyDescent="0.25"/>
    <row r="614" customFormat="1" ht="15" x14ac:dyDescent="0.25"/>
    <row r="615" customFormat="1" ht="15" x14ac:dyDescent="0.25"/>
    <row r="616" customFormat="1" ht="15" x14ac:dyDescent="0.25"/>
    <row r="617" customFormat="1" ht="15" x14ac:dyDescent="0.25"/>
    <row r="618" customFormat="1" ht="15" x14ac:dyDescent="0.25"/>
    <row r="619" customFormat="1" ht="15" x14ac:dyDescent="0.25"/>
    <row r="620" customFormat="1" ht="15" x14ac:dyDescent="0.25"/>
    <row r="621" customFormat="1" ht="15" x14ac:dyDescent="0.25"/>
    <row r="622" customFormat="1" ht="15" x14ac:dyDescent="0.25"/>
  </sheetData>
  <mergeCells count="2">
    <mergeCell ref="BX1:BY1"/>
    <mergeCell ref="CV1:DC1"/>
  </mergeCells>
  <dataValidations count="1">
    <dataValidation type="list" allowBlank="1" showInputMessage="1" showErrorMessage="1" sqref="P4:P386">
      <formula1>$E$2:$E$15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14:formula1>
            <xm:f>'Dropdown Resources'!$K$30:$K$34</xm:f>
          </x14:formula1>
          <xm:sqref>P3</xm:sqref>
        </x14:dataValidation>
        <x14:dataValidation type="list" allowBlank="1" showInputMessage="1" showErrorMessage="1">
          <x14:formula1>
            <xm:f>'Dropdown Resources'!$L$12:$L$15</xm:f>
          </x14:formula1>
          <xm:sqref>DG3</xm:sqref>
        </x14:dataValidation>
        <x14:dataValidation type="list" allowBlank="1" showInputMessage="1" showErrorMessage="1">
          <x14:formula1>
            <xm:f>'Dropdown Resources'!$N$2:$N$4</xm:f>
          </x14:formula1>
          <xm:sqref>DH3</xm:sqref>
        </x14:dataValidation>
        <x14:dataValidation type="list" allowBlank="1" showInputMessage="1" showErrorMessage="1">
          <x14:formula1>
            <xm:f>'Dropdown Resources'!$L$18:$L$20</xm:f>
          </x14:formula1>
          <xm:sqref>BE3</xm:sqref>
        </x14:dataValidation>
        <x14:dataValidation type="list" allowBlank="1" showInputMessage="1" showErrorMessage="1">
          <x14:formula1>
            <xm:f>'Dropdown Resources'!$K$40:$K$77</xm:f>
          </x14:formula1>
          <xm:sqref>CB3</xm:sqref>
        </x14:dataValidation>
        <x14:dataValidation type="list" allowBlank="1" showInputMessage="1" showErrorMessage="1">
          <x14:formula1>
            <xm:f>'Dropdown Resources'!$K$20:$K$27</xm:f>
          </x14:formula1>
          <xm:sqref>CJ3 CX3</xm:sqref>
        </x14:dataValidation>
        <x14:dataValidation type="list" allowBlank="1" showInputMessage="1" showErrorMessage="1">
          <x14:formula1>
            <xm:f>'Dropdown Resources'!$K$2:$K$14</xm:f>
          </x14:formula1>
          <xm:sqref>AG3 AU3</xm:sqref>
        </x14:dataValidation>
        <x14:dataValidation type="list" allowBlank="1" showInputMessage="1" showErrorMessage="1">
          <x14:formula1>
            <xm:f>'Dropdown Resources'!$L$2:$L$8</xm:f>
          </x14:formula1>
          <xm:sqref>O3 AF3 CI3 BD3 AT3 CW3</xm:sqref>
        </x14:dataValidation>
        <x14:dataValidation type="list" allowBlank="1" showInputMessage="1" showErrorMessage="1">
          <x14:formula1>
            <xm:f>'Dropdown Resources2'!$G$3:$G$4</xm:f>
          </x14:formula1>
          <xm:sqref>BE4:BE386</xm:sqref>
        </x14:dataValidation>
        <x14:dataValidation type="list" allowBlank="1" showInputMessage="1" showErrorMessage="1">
          <x14:formula1>
            <xm:f>'Dropdown Resources2'!$I$2:$I$4</xm:f>
          </x14:formula1>
          <xm:sqref>DH4:DH386</xm:sqref>
        </x14:dataValidation>
        <x14:dataValidation type="list" allowBlank="1" showInputMessage="1" showErrorMessage="1">
          <x14:formula1>
            <xm:f>'Dropdown Resources2'!$E$2:$E$9</xm:f>
          </x14:formula1>
          <xm:sqref>CJ4:CJ386 CX4:CX386</xm:sqref>
        </x14:dataValidation>
        <x14:dataValidation type="list" allowBlank="1" showInputMessage="1" showErrorMessage="1">
          <x14:formula1>
            <xm:f>'Dropdown Resources2'!$E$2:$E$17</xm:f>
          </x14:formula1>
          <xm:sqref>AG4:AG386 AU4:AU386</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5"/>
  <sheetViews>
    <sheetView zoomScale="40" zoomScaleNormal="40" workbookViewId="0">
      <selection activeCell="W44" sqref="W44"/>
    </sheetView>
  </sheetViews>
  <sheetFormatPr defaultColWidth="15.7109375" defaultRowHeight="15.75" x14ac:dyDescent="0.25"/>
  <cols>
    <col min="1" max="2" width="15.7109375" style="779"/>
    <col min="3" max="3" width="15.7109375" style="779" customWidth="1"/>
    <col min="4" max="16384" width="15.7109375" style="779"/>
  </cols>
  <sheetData>
    <row r="1" spans="2:14" ht="38.25" customHeight="1" x14ac:dyDescent="0.25">
      <c r="B1" s="778"/>
      <c r="C1" s="928" t="s">
        <v>587</v>
      </c>
      <c r="D1" s="929"/>
      <c r="E1" s="930"/>
      <c r="F1" s="931"/>
      <c r="G1" s="931"/>
      <c r="H1" s="931"/>
      <c r="I1" s="931"/>
      <c r="J1" s="931"/>
      <c r="K1" s="931"/>
      <c r="L1" s="931"/>
      <c r="M1" s="931"/>
      <c r="N1" s="932"/>
    </row>
    <row r="2" spans="2:14" s="778" customFormat="1" ht="38.25" customHeight="1" x14ac:dyDescent="0.25">
      <c r="C2" s="928" t="s">
        <v>529</v>
      </c>
      <c r="D2" s="929"/>
      <c r="E2" s="930"/>
      <c r="F2" s="931"/>
      <c r="G2" s="931"/>
      <c r="H2" s="932"/>
      <c r="I2" s="928" t="s">
        <v>530</v>
      </c>
      <c r="J2" s="929"/>
      <c r="K2" s="930"/>
      <c r="L2" s="931"/>
      <c r="M2" s="931"/>
      <c r="N2" s="932"/>
    </row>
    <row r="3" spans="2:14" ht="38.25" customHeight="1" x14ac:dyDescent="0.25">
      <c r="B3" s="778"/>
      <c r="C3" s="928" t="s">
        <v>588</v>
      </c>
      <c r="D3" s="929"/>
      <c r="E3" s="933"/>
      <c r="F3" s="934"/>
      <c r="G3" s="934"/>
      <c r="H3" s="935"/>
      <c r="I3" s="928" t="s">
        <v>589</v>
      </c>
      <c r="J3" s="929"/>
      <c r="K3" s="933"/>
      <c r="L3" s="934"/>
      <c r="M3" s="934"/>
      <c r="N3" s="935"/>
    </row>
    <row r="5" spans="2:14" ht="26.25" x14ac:dyDescent="0.4">
      <c r="C5" s="780">
        <v>1</v>
      </c>
      <c r="D5" s="780">
        <v>2</v>
      </c>
      <c r="E5" s="780">
        <v>3</v>
      </c>
      <c r="F5" s="780">
        <v>4</v>
      </c>
      <c r="G5" s="780">
        <v>5</v>
      </c>
      <c r="H5" s="780">
        <v>6</v>
      </c>
      <c r="I5" s="780">
        <v>7</v>
      </c>
      <c r="J5" s="780">
        <v>8</v>
      </c>
      <c r="K5" s="780">
        <v>9</v>
      </c>
      <c r="L5" s="780">
        <v>10</v>
      </c>
      <c r="M5" s="780">
        <v>11</v>
      </c>
      <c r="N5" s="780">
        <v>12</v>
      </c>
    </row>
    <row r="6" spans="2:14" ht="35.1" customHeight="1" x14ac:dyDescent="0.25">
      <c r="B6" s="781" t="s">
        <v>296</v>
      </c>
      <c r="C6" s="782" t="str">
        <f>CONCATENATE($B6,C$5)</f>
        <v>A1</v>
      </c>
      <c r="D6" s="782" t="str">
        <f t="shared" ref="D6:N13" si="0">CONCATENATE($B6,D$5)</f>
        <v>A2</v>
      </c>
      <c r="E6" s="782" t="str">
        <f t="shared" si="0"/>
        <v>A3</v>
      </c>
      <c r="F6" s="782" t="str">
        <f t="shared" si="0"/>
        <v>A4</v>
      </c>
      <c r="G6" s="782" t="str">
        <f t="shared" si="0"/>
        <v>A5</v>
      </c>
      <c r="H6" s="782" t="str">
        <f t="shared" si="0"/>
        <v>A6</v>
      </c>
      <c r="I6" s="782" t="str">
        <f t="shared" si="0"/>
        <v>A7</v>
      </c>
      <c r="J6" s="782" t="str">
        <f t="shared" si="0"/>
        <v>A8</v>
      </c>
      <c r="K6" s="782" t="str">
        <f t="shared" si="0"/>
        <v>A9</v>
      </c>
      <c r="L6" s="782" t="str">
        <f t="shared" si="0"/>
        <v>A10</v>
      </c>
      <c r="M6" s="782" t="str">
        <f t="shared" si="0"/>
        <v>A11</v>
      </c>
      <c r="N6" s="782" t="str">
        <f t="shared" si="0"/>
        <v>A12</v>
      </c>
    </row>
    <row r="7" spans="2:14" ht="35.1" customHeight="1" x14ac:dyDescent="0.25">
      <c r="B7" s="781" t="s">
        <v>300</v>
      </c>
      <c r="C7" s="782" t="str">
        <f t="shared" ref="C7:C13" si="1">CONCATENATE($B7,C$5)</f>
        <v>B1</v>
      </c>
      <c r="D7" s="782" t="str">
        <f t="shared" si="0"/>
        <v>B2</v>
      </c>
      <c r="E7" s="782" t="str">
        <f t="shared" si="0"/>
        <v>B3</v>
      </c>
      <c r="F7" s="782" t="str">
        <f t="shared" si="0"/>
        <v>B4</v>
      </c>
      <c r="G7" s="782" t="str">
        <f t="shared" si="0"/>
        <v>B5</v>
      </c>
      <c r="H7" s="782" t="str">
        <f t="shared" si="0"/>
        <v>B6</v>
      </c>
      <c r="I7" s="782" t="str">
        <f t="shared" si="0"/>
        <v>B7</v>
      </c>
      <c r="J7" s="782" t="str">
        <f t="shared" si="0"/>
        <v>B8</v>
      </c>
      <c r="K7" s="782" t="str">
        <f t="shared" si="0"/>
        <v>B9</v>
      </c>
      <c r="L7" s="782" t="str">
        <f t="shared" si="0"/>
        <v>B10</v>
      </c>
      <c r="M7" s="782" t="str">
        <f t="shared" si="0"/>
        <v>B11</v>
      </c>
      <c r="N7" s="782" t="str">
        <f t="shared" si="0"/>
        <v>B12</v>
      </c>
    </row>
    <row r="8" spans="2:14" ht="35.1" customHeight="1" x14ac:dyDescent="0.25">
      <c r="B8" s="781" t="s">
        <v>303</v>
      </c>
      <c r="C8" s="782" t="str">
        <f t="shared" si="1"/>
        <v>C1</v>
      </c>
      <c r="D8" s="782" t="str">
        <f t="shared" si="0"/>
        <v>C2</v>
      </c>
      <c r="E8" s="782" t="str">
        <f t="shared" si="0"/>
        <v>C3</v>
      </c>
      <c r="F8" s="782" t="str">
        <f t="shared" si="0"/>
        <v>C4</v>
      </c>
      <c r="G8" s="782" t="str">
        <f t="shared" si="0"/>
        <v>C5</v>
      </c>
      <c r="H8" s="782" t="str">
        <f t="shared" si="0"/>
        <v>C6</v>
      </c>
      <c r="I8" s="782" t="str">
        <f t="shared" si="0"/>
        <v>C7</v>
      </c>
      <c r="J8" s="782" t="str">
        <f t="shared" si="0"/>
        <v>C8</v>
      </c>
      <c r="K8" s="782" t="str">
        <f t="shared" si="0"/>
        <v>C9</v>
      </c>
      <c r="L8" s="782" t="str">
        <f t="shared" si="0"/>
        <v>C10</v>
      </c>
      <c r="M8" s="782" t="str">
        <f t="shared" si="0"/>
        <v>C11</v>
      </c>
      <c r="N8" s="782" t="str">
        <f t="shared" si="0"/>
        <v>C12</v>
      </c>
    </row>
    <row r="9" spans="2:14" ht="35.1" customHeight="1" x14ac:dyDescent="0.25">
      <c r="B9" s="781" t="s">
        <v>306</v>
      </c>
      <c r="C9" s="782" t="str">
        <f t="shared" si="1"/>
        <v>D1</v>
      </c>
      <c r="D9" s="782" t="str">
        <f t="shared" si="0"/>
        <v>D2</v>
      </c>
      <c r="E9" s="782" t="str">
        <f t="shared" si="0"/>
        <v>D3</v>
      </c>
      <c r="F9" s="782" t="str">
        <f t="shared" si="0"/>
        <v>D4</v>
      </c>
      <c r="G9" s="782" t="str">
        <f t="shared" si="0"/>
        <v>D5</v>
      </c>
      <c r="H9" s="782" t="str">
        <f t="shared" si="0"/>
        <v>D6</v>
      </c>
      <c r="I9" s="782" t="str">
        <f t="shared" si="0"/>
        <v>D7</v>
      </c>
      <c r="J9" s="782" t="str">
        <f t="shared" si="0"/>
        <v>D8</v>
      </c>
      <c r="K9" s="782" t="str">
        <f t="shared" si="0"/>
        <v>D9</v>
      </c>
      <c r="L9" s="782" t="str">
        <f t="shared" si="0"/>
        <v>D10</v>
      </c>
      <c r="M9" s="782" t="str">
        <f t="shared" si="0"/>
        <v>D11</v>
      </c>
      <c r="N9" s="782" t="str">
        <f t="shared" si="0"/>
        <v>D12</v>
      </c>
    </row>
    <row r="10" spans="2:14" ht="35.1" customHeight="1" x14ac:dyDescent="0.25">
      <c r="B10" s="781" t="s">
        <v>309</v>
      </c>
      <c r="C10" s="782" t="str">
        <f t="shared" si="1"/>
        <v>E1</v>
      </c>
      <c r="D10" s="782" t="str">
        <f t="shared" si="0"/>
        <v>E2</v>
      </c>
      <c r="E10" s="782" t="str">
        <f t="shared" si="0"/>
        <v>E3</v>
      </c>
      <c r="F10" s="782" t="str">
        <f t="shared" si="0"/>
        <v>E4</v>
      </c>
      <c r="G10" s="782" t="str">
        <f t="shared" si="0"/>
        <v>E5</v>
      </c>
      <c r="H10" s="782" t="str">
        <f t="shared" si="0"/>
        <v>E6</v>
      </c>
      <c r="I10" s="782" t="str">
        <f t="shared" si="0"/>
        <v>E7</v>
      </c>
      <c r="J10" s="782" t="str">
        <f t="shared" si="0"/>
        <v>E8</v>
      </c>
      <c r="K10" s="782" t="str">
        <f t="shared" si="0"/>
        <v>E9</v>
      </c>
      <c r="L10" s="782" t="str">
        <f t="shared" si="0"/>
        <v>E10</v>
      </c>
      <c r="M10" s="782" t="str">
        <f t="shared" si="0"/>
        <v>E11</v>
      </c>
      <c r="N10" s="782" t="str">
        <f t="shared" si="0"/>
        <v>E12</v>
      </c>
    </row>
    <row r="11" spans="2:14" ht="35.1" customHeight="1" x14ac:dyDescent="0.25">
      <c r="B11" s="781" t="s">
        <v>312</v>
      </c>
      <c r="C11" s="782" t="str">
        <f t="shared" si="1"/>
        <v>F1</v>
      </c>
      <c r="D11" s="782" t="str">
        <f t="shared" si="0"/>
        <v>F2</v>
      </c>
      <c r="E11" s="782" t="str">
        <f t="shared" si="0"/>
        <v>F3</v>
      </c>
      <c r="F11" s="782" t="str">
        <f t="shared" si="0"/>
        <v>F4</v>
      </c>
      <c r="G11" s="782" t="str">
        <f t="shared" si="0"/>
        <v>F5</v>
      </c>
      <c r="H11" s="782" t="str">
        <f t="shared" si="0"/>
        <v>F6</v>
      </c>
      <c r="I11" s="782" t="str">
        <f t="shared" si="0"/>
        <v>F7</v>
      </c>
      <c r="J11" s="782" t="str">
        <f t="shared" si="0"/>
        <v>F8</v>
      </c>
      <c r="K11" s="782" t="str">
        <f t="shared" si="0"/>
        <v>F9</v>
      </c>
      <c r="L11" s="782" t="str">
        <f t="shared" si="0"/>
        <v>F10</v>
      </c>
      <c r="M11" s="782" t="str">
        <f t="shared" si="0"/>
        <v>F11</v>
      </c>
      <c r="N11" s="782" t="str">
        <f t="shared" si="0"/>
        <v>F12</v>
      </c>
    </row>
    <row r="12" spans="2:14" ht="35.1" customHeight="1" x14ac:dyDescent="0.25">
      <c r="B12" s="781" t="s">
        <v>315</v>
      </c>
      <c r="C12" s="782" t="str">
        <f t="shared" si="1"/>
        <v>G1</v>
      </c>
      <c r="D12" s="782" t="str">
        <f t="shared" si="0"/>
        <v>G2</v>
      </c>
      <c r="E12" s="782" t="str">
        <f t="shared" si="0"/>
        <v>G3</v>
      </c>
      <c r="F12" s="782" t="str">
        <f t="shared" si="0"/>
        <v>G4</v>
      </c>
      <c r="G12" s="782" t="str">
        <f t="shared" si="0"/>
        <v>G5</v>
      </c>
      <c r="H12" s="782" t="str">
        <f t="shared" si="0"/>
        <v>G6</v>
      </c>
      <c r="I12" s="782" t="str">
        <f t="shared" si="0"/>
        <v>G7</v>
      </c>
      <c r="J12" s="782" t="str">
        <f t="shared" si="0"/>
        <v>G8</v>
      </c>
      <c r="K12" s="782" t="str">
        <f t="shared" si="0"/>
        <v>G9</v>
      </c>
      <c r="L12" s="782" t="str">
        <f t="shared" si="0"/>
        <v>G10</v>
      </c>
      <c r="M12" s="782" t="str">
        <f t="shared" si="0"/>
        <v>G11</v>
      </c>
      <c r="N12" s="782" t="str">
        <f t="shared" si="0"/>
        <v>G12</v>
      </c>
    </row>
    <row r="13" spans="2:14" ht="35.1" customHeight="1" x14ac:dyDescent="0.25">
      <c r="B13" s="781" t="s">
        <v>319</v>
      </c>
      <c r="C13" s="782" t="str">
        <f t="shared" si="1"/>
        <v>H1</v>
      </c>
      <c r="D13" s="782" t="str">
        <f t="shared" si="0"/>
        <v>H2</v>
      </c>
      <c r="E13" s="782" t="str">
        <f t="shared" si="0"/>
        <v>H3</v>
      </c>
      <c r="F13" s="782" t="str">
        <f t="shared" si="0"/>
        <v>H4</v>
      </c>
      <c r="G13" s="782" t="str">
        <f t="shared" si="0"/>
        <v>H5</v>
      </c>
      <c r="H13" s="782" t="str">
        <f t="shared" si="0"/>
        <v>H6</v>
      </c>
      <c r="I13" s="782" t="str">
        <f t="shared" si="0"/>
        <v>H7</v>
      </c>
      <c r="J13" s="782" t="str">
        <f t="shared" si="0"/>
        <v>H8</v>
      </c>
      <c r="K13" s="782" t="str">
        <f t="shared" si="0"/>
        <v>H9</v>
      </c>
      <c r="L13" s="782" t="str">
        <f t="shared" si="0"/>
        <v>H10</v>
      </c>
      <c r="M13" s="782" t="str">
        <f t="shared" si="0"/>
        <v>H11</v>
      </c>
      <c r="N13" s="782" t="str">
        <f t="shared" si="0"/>
        <v>H12</v>
      </c>
    </row>
    <row r="14" spans="2:14" x14ac:dyDescent="0.25">
      <c r="B14" s="783"/>
    </row>
    <row r="15" spans="2:14" x14ac:dyDescent="0.25">
      <c r="B15" s="783"/>
    </row>
    <row r="16" spans="2:14" x14ac:dyDescent="0.25">
      <c r="B16" s="783"/>
    </row>
    <row r="17" spans="1:14" ht="30" customHeight="1" x14ac:dyDescent="0.25">
      <c r="B17" s="778"/>
      <c r="C17" s="928" t="s">
        <v>587</v>
      </c>
      <c r="D17" s="929"/>
      <c r="E17" s="930"/>
      <c r="F17" s="931"/>
      <c r="G17" s="931"/>
      <c r="H17" s="931"/>
      <c r="I17" s="931"/>
      <c r="J17" s="931"/>
      <c r="K17" s="931"/>
      <c r="L17" s="931"/>
      <c r="M17" s="931"/>
      <c r="N17" s="932"/>
    </row>
    <row r="18" spans="1:14" ht="30" customHeight="1" x14ac:dyDescent="0.25">
      <c r="A18" s="778"/>
      <c r="B18" s="778"/>
      <c r="C18" s="928" t="s">
        <v>529</v>
      </c>
      <c r="D18" s="929"/>
      <c r="E18" s="930"/>
      <c r="F18" s="931"/>
      <c r="G18" s="931"/>
      <c r="H18" s="932"/>
      <c r="I18" s="928" t="s">
        <v>530</v>
      </c>
      <c r="J18" s="929"/>
      <c r="K18" s="930"/>
      <c r="L18" s="931"/>
      <c r="M18" s="931"/>
      <c r="N18" s="932"/>
    </row>
    <row r="19" spans="1:14" ht="30" customHeight="1" x14ac:dyDescent="0.25">
      <c r="B19" s="778"/>
      <c r="C19" s="928" t="s">
        <v>588</v>
      </c>
      <c r="D19" s="929"/>
      <c r="E19" s="933"/>
      <c r="F19" s="934"/>
      <c r="G19" s="934"/>
      <c r="H19" s="935"/>
      <c r="I19" s="928" t="s">
        <v>589</v>
      </c>
      <c r="J19" s="929"/>
      <c r="K19" s="933"/>
      <c r="L19" s="934"/>
      <c r="M19" s="934"/>
      <c r="N19" s="935"/>
    </row>
    <row r="21" spans="1:14" ht="26.25" x14ac:dyDescent="0.4">
      <c r="C21" s="780">
        <v>1</v>
      </c>
      <c r="D21" s="780">
        <v>2</v>
      </c>
      <c r="E21" s="780">
        <v>3</v>
      </c>
      <c r="F21" s="780">
        <v>4</v>
      </c>
      <c r="G21" s="780">
        <v>5</v>
      </c>
      <c r="H21" s="780">
        <v>6</v>
      </c>
      <c r="I21" s="780">
        <v>7</v>
      </c>
      <c r="J21" s="780">
        <v>8</v>
      </c>
      <c r="K21" s="780">
        <v>9</v>
      </c>
      <c r="L21" s="780">
        <v>10</v>
      </c>
      <c r="M21" s="780">
        <v>11</v>
      </c>
      <c r="N21" s="780">
        <v>12</v>
      </c>
    </row>
    <row r="22" spans="1:14" ht="35.1" customHeight="1" x14ac:dyDescent="0.25">
      <c r="B22" s="781" t="s">
        <v>296</v>
      </c>
      <c r="C22" s="782" t="str">
        <f>CONCATENATE($B22,C$5)</f>
        <v>A1</v>
      </c>
      <c r="D22" s="782" t="str">
        <f t="shared" ref="D22:N29" si="2">CONCATENATE($B22,D$5)</f>
        <v>A2</v>
      </c>
      <c r="E22" s="782" t="str">
        <f t="shared" si="2"/>
        <v>A3</v>
      </c>
      <c r="F22" s="782" t="str">
        <f t="shared" si="2"/>
        <v>A4</v>
      </c>
      <c r="G22" s="782" t="str">
        <f t="shared" si="2"/>
        <v>A5</v>
      </c>
      <c r="H22" s="782" t="str">
        <f t="shared" si="2"/>
        <v>A6</v>
      </c>
      <c r="I22" s="782" t="str">
        <f t="shared" si="2"/>
        <v>A7</v>
      </c>
      <c r="J22" s="782" t="str">
        <f t="shared" si="2"/>
        <v>A8</v>
      </c>
      <c r="K22" s="782" t="str">
        <f t="shared" si="2"/>
        <v>A9</v>
      </c>
      <c r="L22" s="782" t="str">
        <f t="shared" si="2"/>
        <v>A10</v>
      </c>
      <c r="M22" s="782" t="str">
        <f t="shared" si="2"/>
        <v>A11</v>
      </c>
      <c r="N22" s="782" t="str">
        <f t="shared" si="2"/>
        <v>A12</v>
      </c>
    </row>
    <row r="23" spans="1:14" ht="35.1" customHeight="1" x14ac:dyDescent="0.25">
      <c r="B23" s="781" t="s">
        <v>300</v>
      </c>
      <c r="C23" s="782" t="str">
        <f t="shared" ref="C23:C29" si="3">CONCATENATE($B23,C$5)</f>
        <v>B1</v>
      </c>
      <c r="D23" s="782" t="str">
        <f t="shared" si="2"/>
        <v>B2</v>
      </c>
      <c r="E23" s="782" t="str">
        <f t="shared" si="2"/>
        <v>B3</v>
      </c>
      <c r="F23" s="782" t="str">
        <f t="shared" si="2"/>
        <v>B4</v>
      </c>
      <c r="G23" s="782" t="str">
        <f t="shared" si="2"/>
        <v>B5</v>
      </c>
      <c r="H23" s="782" t="str">
        <f t="shared" si="2"/>
        <v>B6</v>
      </c>
      <c r="I23" s="782" t="str">
        <f t="shared" si="2"/>
        <v>B7</v>
      </c>
      <c r="J23" s="782" t="str">
        <f t="shared" si="2"/>
        <v>B8</v>
      </c>
      <c r="K23" s="782" t="str">
        <f t="shared" si="2"/>
        <v>B9</v>
      </c>
      <c r="L23" s="782" t="str">
        <f t="shared" si="2"/>
        <v>B10</v>
      </c>
      <c r="M23" s="782" t="str">
        <f t="shared" si="2"/>
        <v>B11</v>
      </c>
      <c r="N23" s="782" t="str">
        <f t="shared" si="2"/>
        <v>B12</v>
      </c>
    </row>
    <row r="24" spans="1:14" ht="35.1" customHeight="1" x14ac:dyDescent="0.25">
      <c r="B24" s="781" t="s">
        <v>303</v>
      </c>
      <c r="C24" s="782" t="str">
        <f t="shared" si="3"/>
        <v>C1</v>
      </c>
      <c r="D24" s="782" t="str">
        <f t="shared" si="2"/>
        <v>C2</v>
      </c>
      <c r="E24" s="782" t="str">
        <f t="shared" si="2"/>
        <v>C3</v>
      </c>
      <c r="F24" s="782" t="str">
        <f t="shared" si="2"/>
        <v>C4</v>
      </c>
      <c r="G24" s="782" t="str">
        <f t="shared" si="2"/>
        <v>C5</v>
      </c>
      <c r="H24" s="782" t="str">
        <f t="shared" si="2"/>
        <v>C6</v>
      </c>
      <c r="I24" s="782" t="str">
        <f t="shared" si="2"/>
        <v>C7</v>
      </c>
      <c r="J24" s="782" t="str">
        <f t="shared" si="2"/>
        <v>C8</v>
      </c>
      <c r="K24" s="782" t="str">
        <f t="shared" si="2"/>
        <v>C9</v>
      </c>
      <c r="L24" s="782" t="str">
        <f t="shared" si="2"/>
        <v>C10</v>
      </c>
      <c r="M24" s="782" t="str">
        <f t="shared" si="2"/>
        <v>C11</v>
      </c>
      <c r="N24" s="782" t="str">
        <f t="shared" si="2"/>
        <v>C12</v>
      </c>
    </row>
    <row r="25" spans="1:14" ht="35.1" customHeight="1" x14ac:dyDescent="0.25">
      <c r="B25" s="781" t="s">
        <v>306</v>
      </c>
      <c r="C25" s="782" t="str">
        <f t="shared" si="3"/>
        <v>D1</v>
      </c>
      <c r="D25" s="782" t="str">
        <f t="shared" si="2"/>
        <v>D2</v>
      </c>
      <c r="E25" s="782" t="str">
        <f t="shared" si="2"/>
        <v>D3</v>
      </c>
      <c r="F25" s="782" t="str">
        <f t="shared" si="2"/>
        <v>D4</v>
      </c>
      <c r="G25" s="782" t="str">
        <f t="shared" si="2"/>
        <v>D5</v>
      </c>
      <c r="H25" s="782" t="str">
        <f t="shared" si="2"/>
        <v>D6</v>
      </c>
      <c r="I25" s="782" t="str">
        <f t="shared" si="2"/>
        <v>D7</v>
      </c>
      <c r="J25" s="782" t="str">
        <f t="shared" si="2"/>
        <v>D8</v>
      </c>
      <c r="K25" s="782" t="str">
        <f t="shared" si="2"/>
        <v>D9</v>
      </c>
      <c r="L25" s="782" t="str">
        <f t="shared" si="2"/>
        <v>D10</v>
      </c>
      <c r="M25" s="782" t="str">
        <f t="shared" si="2"/>
        <v>D11</v>
      </c>
      <c r="N25" s="782" t="str">
        <f t="shared" si="2"/>
        <v>D12</v>
      </c>
    </row>
    <row r="26" spans="1:14" ht="35.1" customHeight="1" x14ac:dyDescent="0.25">
      <c r="B26" s="781" t="s">
        <v>309</v>
      </c>
      <c r="C26" s="782" t="str">
        <f t="shared" si="3"/>
        <v>E1</v>
      </c>
      <c r="D26" s="782" t="str">
        <f t="shared" si="2"/>
        <v>E2</v>
      </c>
      <c r="E26" s="782" t="str">
        <f t="shared" si="2"/>
        <v>E3</v>
      </c>
      <c r="F26" s="782" t="str">
        <f t="shared" si="2"/>
        <v>E4</v>
      </c>
      <c r="G26" s="782" t="str">
        <f t="shared" si="2"/>
        <v>E5</v>
      </c>
      <c r="H26" s="782" t="str">
        <f t="shared" si="2"/>
        <v>E6</v>
      </c>
      <c r="I26" s="782" t="str">
        <f t="shared" si="2"/>
        <v>E7</v>
      </c>
      <c r="J26" s="782" t="str">
        <f t="shared" si="2"/>
        <v>E8</v>
      </c>
      <c r="K26" s="782" t="str">
        <f t="shared" si="2"/>
        <v>E9</v>
      </c>
      <c r="L26" s="782" t="str">
        <f t="shared" si="2"/>
        <v>E10</v>
      </c>
      <c r="M26" s="782" t="str">
        <f t="shared" si="2"/>
        <v>E11</v>
      </c>
      <c r="N26" s="782" t="str">
        <f t="shared" si="2"/>
        <v>E12</v>
      </c>
    </row>
    <row r="27" spans="1:14" ht="35.1" customHeight="1" x14ac:dyDescent="0.25">
      <c r="B27" s="781" t="s">
        <v>312</v>
      </c>
      <c r="C27" s="782" t="str">
        <f t="shared" si="3"/>
        <v>F1</v>
      </c>
      <c r="D27" s="782" t="str">
        <f t="shared" si="2"/>
        <v>F2</v>
      </c>
      <c r="E27" s="782" t="str">
        <f t="shared" si="2"/>
        <v>F3</v>
      </c>
      <c r="F27" s="782" t="str">
        <f t="shared" si="2"/>
        <v>F4</v>
      </c>
      <c r="G27" s="782" t="str">
        <f t="shared" si="2"/>
        <v>F5</v>
      </c>
      <c r="H27" s="782" t="str">
        <f t="shared" si="2"/>
        <v>F6</v>
      </c>
      <c r="I27" s="782" t="str">
        <f t="shared" si="2"/>
        <v>F7</v>
      </c>
      <c r="J27" s="782" t="str">
        <f t="shared" si="2"/>
        <v>F8</v>
      </c>
      <c r="K27" s="782" t="str">
        <f t="shared" si="2"/>
        <v>F9</v>
      </c>
      <c r="L27" s="782" t="str">
        <f t="shared" si="2"/>
        <v>F10</v>
      </c>
      <c r="M27" s="782" t="str">
        <f t="shared" si="2"/>
        <v>F11</v>
      </c>
      <c r="N27" s="782" t="str">
        <f t="shared" si="2"/>
        <v>F12</v>
      </c>
    </row>
    <row r="28" spans="1:14" ht="35.1" customHeight="1" x14ac:dyDescent="0.25">
      <c r="B28" s="781" t="s">
        <v>315</v>
      </c>
      <c r="C28" s="782" t="str">
        <f t="shared" si="3"/>
        <v>G1</v>
      </c>
      <c r="D28" s="782" t="str">
        <f t="shared" si="2"/>
        <v>G2</v>
      </c>
      <c r="E28" s="782" t="str">
        <f t="shared" si="2"/>
        <v>G3</v>
      </c>
      <c r="F28" s="782" t="str">
        <f t="shared" si="2"/>
        <v>G4</v>
      </c>
      <c r="G28" s="782" t="str">
        <f t="shared" si="2"/>
        <v>G5</v>
      </c>
      <c r="H28" s="782" t="str">
        <f t="shared" si="2"/>
        <v>G6</v>
      </c>
      <c r="I28" s="782" t="str">
        <f t="shared" si="2"/>
        <v>G7</v>
      </c>
      <c r="J28" s="782" t="str">
        <f t="shared" si="2"/>
        <v>G8</v>
      </c>
      <c r="K28" s="782" t="str">
        <f t="shared" si="2"/>
        <v>G9</v>
      </c>
      <c r="L28" s="782" t="str">
        <f t="shared" si="2"/>
        <v>G10</v>
      </c>
      <c r="M28" s="782" t="str">
        <f t="shared" si="2"/>
        <v>G11</v>
      </c>
      <c r="N28" s="782" t="str">
        <f t="shared" si="2"/>
        <v>G12</v>
      </c>
    </row>
    <row r="29" spans="1:14" ht="35.1" customHeight="1" x14ac:dyDescent="0.25">
      <c r="B29" s="781" t="s">
        <v>319</v>
      </c>
      <c r="C29" s="782" t="str">
        <f t="shared" si="3"/>
        <v>H1</v>
      </c>
      <c r="D29" s="782" t="str">
        <f t="shared" si="2"/>
        <v>H2</v>
      </c>
      <c r="E29" s="782" t="str">
        <f t="shared" si="2"/>
        <v>H3</v>
      </c>
      <c r="F29" s="782" t="str">
        <f t="shared" si="2"/>
        <v>H4</v>
      </c>
      <c r="G29" s="782" t="str">
        <f t="shared" si="2"/>
        <v>H5</v>
      </c>
      <c r="H29" s="782" t="str">
        <f t="shared" si="2"/>
        <v>H6</v>
      </c>
      <c r="I29" s="782" t="str">
        <f t="shared" si="2"/>
        <v>H7</v>
      </c>
      <c r="J29" s="782" t="str">
        <f t="shared" si="2"/>
        <v>H8</v>
      </c>
      <c r="K29" s="782" t="str">
        <f t="shared" si="2"/>
        <v>H9</v>
      </c>
      <c r="L29" s="782" t="str">
        <f t="shared" si="2"/>
        <v>H10</v>
      </c>
      <c r="M29" s="782" t="str">
        <f t="shared" si="2"/>
        <v>H11</v>
      </c>
      <c r="N29" s="782" t="str">
        <f t="shared" si="2"/>
        <v>H12</v>
      </c>
    </row>
    <row r="33" spans="1:14" ht="30" customHeight="1" x14ac:dyDescent="0.25">
      <c r="B33" s="778"/>
      <c r="C33" s="928" t="s">
        <v>587</v>
      </c>
      <c r="D33" s="929"/>
      <c r="E33" s="930"/>
      <c r="F33" s="931"/>
      <c r="G33" s="931"/>
      <c r="H33" s="931"/>
      <c r="I33" s="931"/>
      <c r="J33" s="931"/>
      <c r="K33" s="931"/>
      <c r="L33" s="931"/>
      <c r="M33" s="931"/>
      <c r="N33" s="932"/>
    </row>
    <row r="34" spans="1:14" ht="30" customHeight="1" x14ac:dyDescent="0.25">
      <c r="A34" s="778"/>
      <c r="B34" s="778"/>
      <c r="C34" s="928" t="s">
        <v>529</v>
      </c>
      <c r="D34" s="929"/>
      <c r="E34" s="930"/>
      <c r="F34" s="931"/>
      <c r="G34" s="931"/>
      <c r="H34" s="932"/>
      <c r="I34" s="928" t="s">
        <v>530</v>
      </c>
      <c r="J34" s="929"/>
      <c r="K34" s="930"/>
      <c r="L34" s="931"/>
      <c r="M34" s="931"/>
      <c r="N34" s="932"/>
    </row>
    <row r="35" spans="1:14" ht="30" customHeight="1" x14ac:dyDescent="0.25">
      <c r="B35" s="778"/>
      <c r="C35" s="928" t="s">
        <v>588</v>
      </c>
      <c r="D35" s="929"/>
      <c r="E35" s="933"/>
      <c r="F35" s="934"/>
      <c r="G35" s="934"/>
      <c r="H35" s="935"/>
      <c r="I35" s="928" t="s">
        <v>589</v>
      </c>
      <c r="J35" s="929"/>
      <c r="K35" s="933"/>
      <c r="L35" s="934"/>
      <c r="M35" s="934"/>
      <c r="N35" s="935"/>
    </row>
    <row r="37" spans="1:14" ht="26.25" x14ac:dyDescent="0.4">
      <c r="C37" s="780">
        <v>1</v>
      </c>
      <c r="D37" s="780">
        <v>2</v>
      </c>
      <c r="E37" s="780">
        <v>3</v>
      </c>
      <c r="F37" s="780">
        <v>4</v>
      </c>
      <c r="G37" s="780">
        <v>5</v>
      </c>
      <c r="H37" s="780">
        <v>6</v>
      </c>
      <c r="I37" s="780">
        <v>7</v>
      </c>
      <c r="J37" s="780">
        <v>8</v>
      </c>
      <c r="K37" s="780">
        <v>9</v>
      </c>
      <c r="L37" s="780">
        <v>10</v>
      </c>
      <c r="M37" s="780">
        <v>11</v>
      </c>
      <c r="N37" s="780">
        <v>12</v>
      </c>
    </row>
    <row r="38" spans="1:14" ht="35.1" customHeight="1" x14ac:dyDescent="0.25">
      <c r="B38" s="781" t="s">
        <v>296</v>
      </c>
      <c r="C38" s="782" t="str">
        <f>CONCATENATE($B38,C$5)</f>
        <v>A1</v>
      </c>
      <c r="D38" s="782" t="str">
        <f t="shared" ref="D38:N45" si="4">CONCATENATE($B38,D$5)</f>
        <v>A2</v>
      </c>
      <c r="E38" s="782" t="str">
        <f t="shared" si="4"/>
        <v>A3</v>
      </c>
      <c r="F38" s="782" t="str">
        <f t="shared" si="4"/>
        <v>A4</v>
      </c>
      <c r="G38" s="782" t="str">
        <f t="shared" si="4"/>
        <v>A5</v>
      </c>
      <c r="H38" s="782" t="str">
        <f t="shared" si="4"/>
        <v>A6</v>
      </c>
      <c r="I38" s="782" t="str">
        <f t="shared" si="4"/>
        <v>A7</v>
      </c>
      <c r="J38" s="782" t="str">
        <f t="shared" si="4"/>
        <v>A8</v>
      </c>
      <c r="K38" s="782" t="str">
        <f t="shared" si="4"/>
        <v>A9</v>
      </c>
      <c r="L38" s="782" t="str">
        <f t="shared" si="4"/>
        <v>A10</v>
      </c>
      <c r="M38" s="782" t="str">
        <f t="shared" si="4"/>
        <v>A11</v>
      </c>
      <c r="N38" s="782" t="str">
        <f t="shared" si="4"/>
        <v>A12</v>
      </c>
    </row>
    <row r="39" spans="1:14" ht="35.1" customHeight="1" x14ac:dyDescent="0.25">
      <c r="B39" s="781" t="s">
        <v>300</v>
      </c>
      <c r="C39" s="782" t="str">
        <f t="shared" ref="C39:C45" si="5">CONCATENATE($B39,C$5)</f>
        <v>B1</v>
      </c>
      <c r="D39" s="782" t="str">
        <f t="shared" si="4"/>
        <v>B2</v>
      </c>
      <c r="E39" s="782" t="str">
        <f t="shared" si="4"/>
        <v>B3</v>
      </c>
      <c r="F39" s="782" t="str">
        <f t="shared" si="4"/>
        <v>B4</v>
      </c>
      <c r="G39" s="782" t="str">
        <f t="shared" si="4"/>
        <v>B5</v>
      </c>
      <c r="H39" s="782" t="str">
        <f t="shared" si="4"/>
        <v>B6</v>
      </c>
      <c r="I39" s="782" t="str">
        <f t="shared" si="4"/>
        <v>B7</v>
      </c>
      <c r="J39" s="782" t="str">
        <f t="shared" si="4"/>
        <v>B8</v>
      </c>
      <c r="K39" s="782" t="str">
        <f t="shared" si="4"/>
        <v>B9</v>
      </c>
      <c r="L39" s="782" t="str">
        <f t="shared" si="4"/>
        <v>B10</v>
      </c>
      <c r="M39" s="782" t="str">
        <f t="shared" si="4"/>
        <v>B11</v>
      </c>
      <c r="N39" s="782" t="str">
        <f t="shared" si="4"/>
        <v>B12</v>
      </c>
    </row>
    <row r="40" spans="1:14" ht="35.1" customHeight="1" x14ac:dyDescent="0.25">
      <c r="B40" s="781" t="s">
        <v>303</v>
      </c>
      <c r="C40" s="782" t="str">
        <f t="shared" si="5"/>
        <v>C1</v>
      </c>
      <c r="D40" s="782" t="str">
        <f t="shared" si="4"/>
        <v>C2</v>
      </c>
      <c r="E40" s="782" t="str">
        <f t="shared" si="4"/>
        <v>C3</v>
      </c>
      <c r="F40" s="782" t="str">
        <f t="shared" si="4"/>
        <v>C4</v>
      </c>
      <c r="G40" s="782" t="str">
        <f t="shared" si="4"/>
        <v>C5</v>
      </c>
      <c r="H40" s="782" t="str">
        <f t="shared" si="4"/>
        <v>C6</v>
      </c>
      <c r="I40" s="782" t="str">
        <f t="shared" si="4"/>
        <v>C7</v>
      </c>
      <c r="J40" s="782" t="str">
        <f t="shared" si="4"/>
        <v>C8</v>
      </c>
      <c r="K40" s="782" t="str">
        <f t="shared" si="4"/>
        <v>C9</v>
      </c>
      <c r="L40" s="782" t="str">
        <f t="shared" si="4"/>
        <v>C10</v>
      </c>
      <c r="M40" s="782" t="str">
        <f t="shared" si="4"/>
        <v>C11</v>
      </c>
      <c r="N40" s="782" t="str">
        <f t="shared" si="4"/>
        <v>C12</v>
      </c>
    </row>
    <row r="41" spans="1:14" ht="35.1" customHeight="1" x14ac:dyDescent="0.25">
      <c r="B41" s="781" t="s">
        <v>306</v>
      </c>
      <c r="C41" s="782" t="str">
        <f t="shared" si="5"/>
        <v>D1</v>
      </c>
      <c r="D41" s="782" t="str">
        <f t="shared" si="4"/>
        <v>D2</v>
      </c>
      <c r="E41" s="782" t="str">
        <f t="shared" si="4"/>
        <v>D3</v>
      </c>
      <c r="F41" s="782" t="str">
        <f t="shared" si="4"/>
        <v>D4</v>
      </c>
      <c r="G41" s="782" t="str">
        <f t="shared" si="4"/>
        <v>D5</v>
      </c>
      <c r="H41" s="782" t="str">
        <f t="shared" si="4"/>
        <v>D6</v>
      </c>
      <c r="I41" s="782" t="str">
        <f t="shared" si="4"/>
        <v>D7</v>
      </c>
      <c r="J41" s="782" t="str">
        <f t="shared" si="4"/>
        <v>D8</v>
      </c>
      <c r="K41" s="782" t="str">
        <f t="shared" si="4"/>
        <v>D9</v>
      </c>
      <c r="L41" s="782" t="str">
        <f t="shared" si="4"/>
        <v>D10</v>
      </c>
      <c r="M41" s="782" t="str">
        <f t="shared" si="4"/>
        <v>D11</v>
      </c>
      <c r="N41" s="782" t="str">
        <f t="shared" si="4"/>
        <v>D12</v>
      </c>
    </row>
    <row r="42" spans="1:14" ht="35.1" customHeight="1" x14ac:dyDescent="0.25">
      <c r="B42" s="781" t="s">
        <v>309</v>
      </c>
      <c r="C42" s="782" t="str">
        <f t="shared" si="5"/>
        <v>E1</v>
      </c>
      <c r="D42" s="782" t="str">
        <f t="shared" si="4"/>
        <v>E2</v>
      </c>
      <c r="E42" s="782" t="str">
        <f t="shared" si="4"/>
        <v>E3</v>
      </c>
      <c r="F42" s="782" t="str">
        <f t="shared" si="4"/>
        <v>E4</v>
      </c>
      <c r="G42" s="782" t="str">
        <f t="shared" si="4"/>
        <v>E5</v>
      </c>
      <c r="H42" s="782" t="str">
        <f t="shared" si="4"/>
        <v>E6</v>
      </c>
      <c r="I42" s="782" t="str">
        <f t="shared" si="4"/>
        <v>E7</v>
      </c>
      <c r="J42" s="782" t="str">
        <f t="shared" si="4"/>
        <v>E8</v>
      </c>
      <c r="K42" s="782" t="str">
        <f t="shared" si="4"/>
        <v>E9</v>
      </c>
      <c r="L42" s="782" t="str">
        <f t="shared" si="4"/>
        <v>E10</v>
      </c>
      <c r="M42" s="782" t="str">
        <f t="shared" si="4"/>
        <v>E11</v>
      </c>
      <c r="N42" s="782" t="str">
        <f t="shared" si="4"/>
        <v>E12</v>
      </c>
    </row>
    <row r="43" spans="1:14" ht="35.1" customHeight="1" x14ac:dyDescent="0.25">
      <c r="B43" s="781" t="s">
        <v>312</v>
      </c>
      <c r="C43" s="782" t="str">
        <f t="shared" si="5"/>
        <v>F1</v>
      </c>
      <c r="D43" s="782" t="str">
        <f t="shared" si="4"/>
        <v>F2</v>
      </c>
      <c r="E43" s="782" t="str">
        <f t="shared" si="4"/>
        <v>F3</v>
      </c>
      <c r="F43" s="782" t="str">
        <f t="shared" si="4"/>
        <v>F4</v>
      </c>
      <c r="G43" s="782" t="str">
        <f t="shared" si="4"/>
        <v>F5</v>
      </c>
      <c r="H43" s="782" t="str">
        <f t="shared" si="4"/>
        <v>F6</v>
      </c>
      <c r="I43" s="782" t="str">
        <f t="shared" si="4"/>
        <v>F7</v>
      </c>
      <c r="J43" s="782" t="str">
        <f t="shared" si="4"/>
        <v>F8</v>
      </c>
      <c r="K43" s="782" t="str">
        <f t="shared" si="4"/>
        <v>F9</v>
      </c>
      <c r="L43" s="782" t="str">
        <f t="shared" si="4"/>
        <v>F10</v>
      </c>
      <c r="M43" s="782" t="str">
        <f t="shared" si="4"/>
        <v>F11</v>
      </c>
      <c r="N43" s="782" t="str">
        <f t="shared" si="4"/>
        <v>F12</v>
      </c>
    </row>
    <row r="44" spans="1:14" ht="35.1" customHeight="1" x14ac:dyDescent="0.25">
      <c r="B44" s="781" t="s">
        <v>315</v>
      </c>
      <c r="C44" s="782" t="str">
        <f t="shared" si="5"/>
        <v>G1</v>
      </c>
      <c r="D44" s="782" t="str">
        <f t="shared" si="4"/>
        <v>G2</v>
      </c>
      <c r="E44" s="782" t="str">
        <f t="shared" si="4"/>
        <v>G3</v>
      </c>
      <c r="F44" s="782" t="str">
        <f t="shared" si="4"/>
        <v>G4</v>
      </c>
      <c r="G44" s="782" t="str">
        <f t="shared" si="4"/>
        <v>G5</v>
      </c>
      <c r="H44" s="782" t="str">
        <f t="shared" si="4"/>
        <v>G6</v>
      </c>
      <c r="I44" s="782" t="str">
        <f t="shared" si="4"/>
        <v>G7</v>
      </c>
      <c r="J44" s="782" t="str">
        <f t="shared" si="4"/>
        <v>G8</v>
      </c>
      <c r="K44" s="782" t="str">
        <f t="shared" si="4"/>
        <v>G9</v>
      </c>
      <c r="L44" s="782" t="str">
        <f t="shared" si="4"/>
        <v>G10</v>
      </c>
      <c r="M44" s="782" t="str">
        <f t="shared" si="4"/>
        <v>G11</v>
      </c>
      <c r="N44" s="782" t="str">
        <f t="shared" si="4"/>
        <v>G12</v>
      </c>
    </row>
    <row r="45" spans="1:14" ht="35.1" customHeight="1" x14ac:dyDescent="0.25">
      <c r="B45" s="781" t="s">
        <v>319</v>
      </c>
      <c r="C45" s="782" t="str">
        <f t="shared" si="5"/>
        <v>H1</v>
      </c>
      <c r="D45" s="782" t="str">
        <f t="shared" si="4"/>
        <v>H2</v>
      </c>
      <c r="E45" s="782" t="str">
        <f t="shared" si="4"/>
        <v>H3</v>
      </c>
      <c r="F45" s="782" t="str">
        <f t="shared" si="4"/>
        <v>H4</v>
      </c>
      <c r="G45" s="782" t="str">
        <f t="shared" si="4"/>
        <v>H5</v>
      </c>
      <c r="H45" s="782" t="str">
        <f t="shared" si="4"/>
        <v>H6</v>
      </c>
      <c r="I45" s="782" t="str">
        <f t="shared" si="4"/>
        <v>H7</v>
      </c>
      <c r="J45" s="782" t="str">
        <f t="shared" si="4"/>
        <v>H8</v>
      </c>
      <c r="K45" s="782" t="str">
        <f t="shared" si="4"/>
        <v>H9</v>
      </c>
      <c r="L45" s="782" t="str">
        <f t="shared" si="4"/>
        <v>H10</v>
      </c>
      <c r="M45" s="782" t="str">
        <f t="shared" si="4"/>
        <v>H11</v>
      </c>
      <c r="N45" s="782" t="str">
        <f t="shared" si="4"/>
        <v>H12</v>
      </c>
    </row>
  </sheetData>
  <mergeCells count="30">
    <mergeCell ref="C34:D34"/>
    <mergeCell ref="E34:H34"/>
    <mergeCell ref="I34:J34"/>
    <mergeCell ref="K34:N34"/>
    <mergeCell ref="C35:D35"/>
    <mergeCell ref="E35:H35"/>
    <mergeCell ref="I35:J35"/>
    <mergeCell ref="K35:N35"/>
    <mergeCell ref="I18:J18"/>
    <mergeCell ref="K18:N18"/>
    <mergeCell ref="C19:D19"/>
    <mergeCell ref="E19:H19"/>
    <mergeCell ref="I19:J19"/>
    <mergeCell ref="K19:N19"/>
    <mergeCell ref="C33:D33"/>
    <mergeCell ref="E33:N33"/>
    <mergeCell ref="C1:D1"/>
    <mergeCell ref="E1:N1"/>
    <mergeCell ref="C2:D2"/>
    <mergeCell ref="E2:H2"/>
    <mergeCell ref="I2:J2"/>
    <mergeCell ref="K2:N2"/>
    <mergeCell ref="C3:D3"/>
    <mergeCell ref="E3:H3"/>
    <mergeCell ref="I3:J3"/>
    <mergeCell ref="K3:N3"/>
    <mergeCell ref="C17:D17"/>
    <mergeCell ref="E17:N17"/>
    <mergeCell ref="C18:D18"/>
    <mergeCell ref="E18:H18"/>
  </mergeCells>
  <pageMargins left="0.7" right="0.7" top="0.75" bottom="0.75" header="0.3" footer="0.3"/>
  <pageSetup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800"/>
  <sheetViews>
    <sheetView zoomScale="85" zoomScaleNormal="85" workbookViewId="0">
      <selection activeCell="C9" sqref="C9:C10"/>
    </sheetView>
  </sheetViews>
  <sheetFormatPr defaultColWidth="11.42578125" defaultRowHeight="12.75" x14ac:dyDescent="0.2"/>
  <cols>
    <col min="1" max="1" width="24.7109375" style="757" customWidth="1"/>
    <col min="2" max="2" width="10.5703125" style="757" customWidth="1"/>
    <col min="3" max="3" width="9.85546875" style="754" customWidth="1"/>
    <col min="4" max="4" width="13.140625" style="715" bestFit="1" customWidth="1"/>
    <col min="5" max="5" width="17" style="759" customWidth="1"/>
    <col min="6" max="6" width="7.85546875" style="715" bestFit="1" customWidth="1"/>
    <col min="7" max="7" width="18.5703125" style="715" bestFit="1" customWidth="1"/>
    <col min="8" max="8" width="3.5703125" style="715" bestFit="1" customWidth="1"/>
    <col min="9" max="9" width="8.7109375" style="715" bestFit="1" customWidth="1"/>
    <col min="10" max="10" width="8.7109375" style="715" customWidth="1"/>
    <col min="11" max="11" width="45.140625" style="712" bestFit="1" customWidth="1"/>
    <col min="12" max="13" width="11.42578125" style="712"/>
    <col min="14" max="14" width="29" style="712" customWidth="1"/>
    <col min="15" max="15" width="25.85546875" style="712" customWidth="1"/>
    <col min="16" max="29" width="11.42578125" style="712"/>
    <col min="30" max="31" width="11.42578125" style="714"/>
    <col min="32" max="16384" width="11.42578125" style="715"/>
  </cols>
  <sheetData>
    <row r="1" spans="1:31" s="701" customFormat="1" ht="25.5" x14ac:dyDescent="0.2">
      <c r="A1" s="693" t="s">
        <v>529</v>
      </c>
      <c r="B1" s="936"/>
      <c r="C1" s="937"/>
      <c r="D1" s="938"/>
      <c r="E1" s="694" t="s">
        <v>590</v>
      </c>
      <c r="F1" s="695">
        <f>SUM(F7:F17)</f>
        <v>275</v>
      </c>
      <c r="G1" s="696" t="s">
        <v>591</v>
      </c>
      <c r="H1" s="697"/>
      <c r="I1" s="698"/>
      <c r="J1" s="698"/>
      <c r="K1" s="699"/>
      <c r="L1" s="699"/>
      <c r="M1" s="699"/>
      <c r="N1" s="699"/>
      <c r="O1" s="699"/>
      <c r="P1" s="699"/>
      <c r="Q1" s="699"/>
      <c r="R1" s="699"/>
      <c r="S1" s="699"/>
      <c r="T1" s="699"/>
      <c r="U1" s="699"/>
      <c r="V1" s="699"/>
      <c r="W1" s="699"/>
      <c r="X1" s="699"/>
      <c r="Y1" s="699"/>
      <c r="Z1" s="699"/>
      <c r="AA1" s="699"/>
      <c r="AB1" s="699"/>
      <c r="AC1" s="699"/>
      <c r="AD1" s="700"/>
      <c r="AE1" s="700"/>
    </row>
    <row r="2" spans="1:31" s="701" customFormat="1" ht="16.5" customHeight="1" x14ac:dyDescent="0.2">
      <c r="A2" s="693" t="s">
        <v>592</v>
      </c>
      <c r="B2" s="939"/>
      <c r="C2" s="940"/>
      <c r="D2" s="941"/>
      <c r="E2" s="702" t="s">
        <v>593</v>
      </c>
      <c r="F2" s="695">
        <f>SUM(G7:G81)</f>
        <v>0</v>
      </c>
      <c r="G2" s="696" t="s">
        <v>594</v>
      </c>
      <c r="H2" s="697"/>
      <c r="I2" s="698"/>
      <c r="J2" s="698"/>
      <c r="K2" s="699"/>
      <c r="L2" s="699"/>
      <c r="M2" s="699"/>
      <c r="N2" s="699"/>
      <c r="O2" s="699"/>
      <c r="P2" s="699"/>
      <c r="Q2" s="699"/>
      <c r="R2" s="699"/>
      <c r="S2" s="699"/>
      <c r="T2" s="699"/>
      <c r="U2" s="699"/>
      <c r="V2" s="699"/>
      <c r="W2" s="699"/>
      <c r="X2" s="699"/>
      <c r="Y2" s="699"/>
      <c r="Z2" s="699"/>
      <c r="AA2" s="699"/>
      <c r="AB2" s="699"/>
      <c r="AC2" s="699"/>
      <c r="AD2" s="700"/>
      <c r="AE2" s="700"/>
    </row>
    <row r="3" spans="1:31" s="701" customFormat="1" ht="33" customHeight="1" x14ac:dyDescent="0.2">
      <c r="A3" s="693" t="s">
        <v>587</v>
      </c>
      <c r="B3" s="942"/>
      <c r="C3" s="943"/>
      <c r="D3" s="944"/>
      <c r="E3" s="703" t="s">
        <v>595</v>
      </c>
      <c r="F3" s="704" t="e">
        <f>F1/F2</f>
        <v>#DIV/0!</v>
      </c>
      <c r="G3" s="705" t="s">
        <v>581</v>
      </c>
      <c r="H3" s="697"/>
      <c r="I3" s="698"/>
      <c r="J3" s="698"/>
      <c r="K3" s="699"/>
      <c r="L3" s="699"/>
      <c r="M3" s="699"/>
      <c r="N3" s="699"/>
      <c r="O3" s="699"/>
      <c r="P3" s="699"/>
      <c r="Q3" s="699"/>
      <c r="R3" s="699"/>
      <c r="S3" s="699"/>
      <c r="T3" s="699"/>
      <c r="U3" s="699"/>
      <c r="V3" s="699"/>
      <c r="W3" s="699"/>
      <c r="X3" s="699"/>
      <c r="Y3" s="699"/>
      <c r="Z3" s="699"/>
      <c r="AA3" s="699"/>
      <c r="AB3" s="699"/>
      <c r="AC3" s="699"/>
      <c r="AD3" s="700"/>
      <c r="AE3" s="700"/>
    </row>
    <row r="4" spans="1:31" ht="16.5" customHeight="1" thickBot="1" x14ac:dyDescent="0.25">
      <c r="A4" s="706" t="s">
        <v>596</v>
      </c>
      <c r="B4" s="945"/>
      <c r="C4" s="946"/>
      <c r="D4" s="946"/>
      <c r="E4" s="707"/>
      <c r="F4" s="708"/>
      <c r="G4" s="709"/>
      <c r="H4" s="710"/>
      <c r="I4" s="711"/>
      <c r="J4" s="711"/>
      <c r="L4" s="713"/>
      <c r="M4" s="713"/>
      <c r="N4" s="713"/>
      <c r="O4" s="713"/>
    </row>
    <row r="5" spans="1:31" s="725" customFormat="1" ht="117" customHeight="1" thickBot="1" x14ac:dyDescent="0.25">
      <c r="A5" s="716" t="s">
        <v>597</v>
      </c>
      <c r="B5" s="717" t="s">
        <v>598</v>
      </c>
      <c r="C5" s="717" t="s">
        <v>599</v>
      </c>
      <c r="D5" s="717" t="s">
        <v>600</v>
      </c>
      <c r="E5" s="718" t="s">
        <v>601</v>
      </c>
      <c r="F5" s="719">
        <v>25</v>
      </c>
      <c r="G5" s="720" t="s">
        <v>602</v>
      </c>
      <c r="H5" s="721" t="s">
        <v>603</v>
      </c>
      <c r="I5" s="722" t="s">
        <v>604</v>
      </c>
      <c r="J5" s="722" t="s">
        <v>605</v>
      </c>
      <c r="K5" s="947" t="s">
        <v>606</v>
      </c>
      <c r="L5" s="947"/>
      <c r="M5" s="947"/>
      <c r="N5" s="948"/>
      <c r="O5" s="712"/>
      <c r="P5" s="723"/>
      <c r="Q5" s="723"/>
      <c r="R5" s="723"/>
      <c r="S5" s="723"/>
      <c r="T5" s="723"/>
      <c r="U5" s="723"/>
      <c r="V5" s="723"/>
      <c r="W5" s="723"/>
      <c r="X5" s="723"/>
      <c r="Y5" s="723"/>
      <c r="Z5" s="723"/>
      <c r="AA5" s="723"/>
      <c r="AB5" s="723"/>
      <c r="AC5" s="723"/>
      <c r="AD5" s="724"/>
      <c r="AE5" s="724"/>
    </row>
    <row r="6" spans="1:31" ht="7.5" customHeight="1" x14ac:dyDescent="0.2">
      <c r="A6" s="726"/>
      <c r="B6" s="727"/>
      <c r="C6" s="728"/>
      <c r="D6" s="729"/>
      <c r="E6" s="730" t="str">
        <f t="shared" ref="E6:E69" si="0">IFERROR((D6/(660*C6))*1000000,"")</f>
        <v/>
      </c>
      <c r="F6" s="731"/>
      <c r="G6" s="732"/>
      <c r="H6" s="764"/>
      <c r="I6" s="765"/>
      <c r="J6" s="766"/>
      <c r="K6" s="733"/>
      <c r="L6" s="723"/>
      <c r="M6" s="723"/>
      <c r="N6" s="723"/>
      <c r="O6" s="723"/>
    </row>
    <row r="7" spans="1:31" ht="15" customHeight="1" x14ac:dyDescent="0.2">
      <c r="A7" s="744"/>
      <c r="B7" s="744"/>
      <c r="C7" s="744"/>
      <c r="D7" s="760"/>
      <c r="E7" s="735" t="str">
        <f t="shared" si="0"/>
        <v/>
      </c>
      <c r="F7" s="736">
        <f>$F$5</f>
        <v>25</v>
      </c>
      <c r="G7" s="737" t="str">
        <f t="shared" ref="G7:G70" si="1">IFERROR(F7/E7,"")</f>
        <v/>
      </c>
      <c r="H7" s="738">
        <v>1</v>
      </c>
      <c r="I7" s="739" t="e">
        <f>E7/H7</f>
        <v>#VALUE!</v>
      </c>
      <c r="J7" s="734"/>
      <c r="K7" s="740"/>
      <c r="L7" s="740"/>
    </row>
    <row r="8" spans="1:31" x14ac:dyDescent="0.2">
      <c r="A8" s="744"/>
      <c r="B8" s="744"/>
      <c r="C8" s="744"/>
      <c r="D8" s="760"/>
      <c r="E8" s="735" t="str">
        <f t="shared" si="0"/>
        <v/>
      </c>
      <c r="F8" s="736">
        <f t="shared" ref="F8:F71" si="2">$F$5</f>
        <v>25</v>
      </c>
      <c r="G8" s="737" t="str">
        <f t="shared" si="1"/>
        <v/>
      </c>
      <c r="H8" s="738">
        <v>1</v>
      </c>
      <c r="I8" s="739" t="e">
        <f t="shared" ref="I8:I71" si="3">E8/H8</f>
        <v>#VALUE!</v>
      </c>
      <c r="J8" s="734"/>
      <c r="K8" s="740"/>
      <c r="L8" s="740"/>
    </row>
    <row r="9" spans="1:31" x14ac:dyDescent="0.2">
      <c r="A9" s="744"/>
      <c r="B9" s="744"/>
      <c r="C9" s="744"/>
      <c r="D9" s="760"/>
      <c r="E9" s="735" t="str">
        <f t="shared" si="0"/>
        <v/>
      </c>
      <c r="F9" s="736">
        <f t="shared" si="2"/>
        <v>25</v>
      </c>
      <c r="G9" s="737" t="str">
        <f t="shared" si="1"/>
        <v/>
      </c>
      <c r="H9" s="738">
        <v>1</v>
      </c>
      <c r="I9" s="739" t="e">
        <f t="shared" si="3"/>
        <v>#VALUE!</v>
      </c>
      <c r="J9" s="734"/>
      <c r="K9" s="740"/>
      <c r="L9" s="740"/>
      <c r="M9" s="740"/>
    </row>
    <row r="10" spans="1:31" x14ac:dyDescent="0.2">
      <c r="A10" s="744"/>
      <c r="B10" s="744"/>
      <c r="C10" s="744"/>
      <c r="D10" s="760"/>
      <c r="E10" s="735" t="str">
        <f t="shared" si="0"/>
        <v/>
      </c>
      <c r="F10" s="736">
        <f t="shared" si="2"/>
        <v>25</v>
      </c>
      <c r="G10" s="737" t="str">
        <f t="shared" si="1"/>
        <v/>
      </c>
      <c r="H10" s="738">
        <v>1</v>
      </c>
      <c r="I10" s="739" t="e">
        <f t="shared" si="3"/>
        <v>#VALUE!</v>
      </c>
      <c r="J10" s="734"/>
      <c r="K10" s="740"/>
      <c r="L10" s="740"/>
      <c r="M10" s="740"/>
    </row>
    <row r="11" spans="1:31" x14ac:dyDescent="0.2">
      <c r="A11" s="744"/>
      <c r="B11" s="744"/>
      <c r="C11" s="744"/>
      <c r="D11" s="760"/>
      <c r="E11" s="735" t="str">
        <f t="shared" si="0"/>
        <v/>
      </c>
      <c r="F11" s="736">
        <f t="shared" si="2"/>
        <v>25</v>
      </c>
      <c r="G11" s="737" t="str">
        <f t="shared" si="1"/>
        <v/>
      </c>
      <c r="H11" s="738">
        <v>1</v>
      </c>
      <c r="I11" s="739" t="e">
        <f t="shared" si="3"/>
        <v>#VALUE!</v>
      </c>
      <c r="J11" s="734"/>
      <c r="K11" s="740"/>
      <c r="L11" s="740"/>
      <c r="M11" s="740"/>
    </row>
    <row r="12" spans="1:31" x14ac:dyDescent="0.2">
      <c r="A12" s="744"/>
      <c r="B12" s="744"/>
      <c r="C12" s="744"/>
      <c r="D12" s="760"/>
      <c r="E12" s="735" t="str">
        <f t="shared" si="0"/>
        <v/>
      </c>
      <c r="F12" s="736">
        <f t="shared" si="2"/>
        <v>25</v>
      </c>
      <c r="G12" s="737" t="str">
        <f t="shared" si="1"/>
        <v/>
      </c>
      <c r="H12" s="738">
        <v>1</v>
      </c>
      <c r="I12" s="739" t="e">
        <f t="shared" si="3"/>
        <v>#VALUE!</v>
      </c>
      <c r="J12" s="734"/>
      <c r="K12" s="740"/>
      <c r="L12" s="740"/>
      <c r="M12" s="740"/>
    </row>
    <row r="13" spans="1:31" x14ac:dyDescent="0.2">
      <c r="A13" s="744"/>
      <c r="B13" s="744"/>
      <c r="C13" s="744"/>
      <c r="D13" s="761"/>
      <c r="E13" s="735" t="str">
        <f t="shared" si="0"/>
        <v/>
      </c>
      <c r="F13" s="736">
        <f t="shared" si="2"/>
        <v>25</v>
      </c>
      <c r="G13" s="737" t="str">
        <f t="shared" si="1"/>
        <v/>
      </c>
      <c r="H13" s="738">
        <v>1</v>
      </c>
      <c r="I13" s="739" t="e">
        <f t="shared" si="3"/>
        <v>#VALUE!</v>
      </c>
      <c r="J13" s="734"/>
      <c r="K13" s="740"/>
      <c r="L13" s="740"/>
      <c r="M13" s="740"/>
    </row>
    <row r="14" spans="1:31" x14ac:dyDescent="0.2">
      <c r="A14" s="744"/>
      <c r="B14" s="744"/>
      <c r="C14" s="744"/>
      <c r="D14" s="762"/>
      <c r="E14" s="735" t="str">
        <f t="shared" si="0"/>
        <v/>
      </c>
      <c r="F14" s="736">
        <f t="shared" si="2"/>
        <v>25</v>
      </c>
      <c r="G14" s="737" t="str">
        <f t="shared" si="1"/>
        <v/>
      </c>
      <c r="H14" s="738">
        <v>1</v>
      </c>
      <c r="I14" s="739" t="e">
        <f t="shared" si="3"/>
        <v>#VALUE!</v>
      </c>
      <c r="J14" s="734"/>
      <c r="K14" s="740"/>
      <c r="L14" s="740"/>
      <c r="M14" s="740"/>
    </row>
    <row r="15" spans="1:31" x14ac:dyDescent="0.2">
      <c r="A15" s="744"/>
      <c r="B15" s="744"/>
      <c r="C15" s="763"/>
      <c r="D15" s="762"/>
      <c r="E15" s="735" t="str">
        <f t="shared" si="0"/>
        <v/>
      </c>
      <c r="F15" s="736">
        <f t="shared" si="2"/>
        <v>25</v>
      </c>
      <c r="G15" s="737" t="str">
        <f t="shared" si="1"/>
        <v/>
      </c>
      <c r="H15" s="738">
        <v>1</v>
      </c>
      <c r="I15" s="739" t="e">
        <f t="shared" si="3"/>
        <v>#VALUE!</v>
      </c>
      <c r="J15" s="734"/>
      <c r="K15" s="740"/>
      <c r="L15" s="740"/>
      <c r="M15" s="740"/>
    </row>
    <row r="16" spans="1:31" x14ac:dyDescent="0.2">
      <c r="A16" s="744"/>
      <c r="B16" s="744"/>
      <c r="C16" s="744"/>
      <c r="D16" s="762"/>
      <c r="E16" s="735" t="str">
        <f t="shared" si="0"/>
        <v/>
      </c>
      <c r="F16" s="736">
        <f t="shared" si="2"/>
        <v>25</v>
      </c>
      <c r="G16" s="737" t="str">
        <f t="shared" si="1"/>
        <v/>
      </c>
      <c r="H16" s="738">
        <v>1</v>
      </c>
      <c r="I16" s="739" t="e">
        <f t="shared" si="3"/>
        <v>#VALUE!</v>
      </c>
      <c r="J16" s="734"/>
      <c r="K16" s="740"/>
      <c r="L16" s="740"/>
      <c r="M16" s="740"/>
    </row>
    <row r="17" spans="1:31" x14ac:dyDescent="0.2">
      <c r="A17" s="744"/>
      <c r="B17" s="744"/>
      <c r="C17" s="744"/>
      <c r="D17" s="762"/>
      <c r="E17" s="735" t="str">
        <f t="shared" si="0"/>
        <v/>
      </c>
      <c r="F17" s="736">
        <f t="shared" si="2"/>
        <v>25</v>
      </c>
      <c r="G17" s="737" t="str">
        <f t="shared" si="1"/>
        <v/>
      </c>
      <c r="H17" s="738">
        <v>1</v>
      </c>
      <c r="I17" s="739" t="e">
        <f t="shared" si="3"/>
        <v>#VALUE!</v>
      </c>
      <c r="J17" s="734"/>
      <c r="K17" s="740"/>
      <c r="L17" s="740"/>
      <c r="M17" s="740"/>
    </row>
    <row r="18" spans="1:31" x14ac:dyDescent="0.2">
      <c r="A18" s="744"/>
      <c r="B18" s="744"/>
      <c r="C18" s="742"/>
      <c r="D18" s="762"/>
      <c r="E18" s="735" t="str">
        <f t="shared" si="0"/>
        <v/>
      </c>
      <c r="F18" s="736">
        <f t="shared" si="2"/>
        <v>25</v>
      </c>
      <c r="G18" s="737" t="str">
        <f t="shared" si="1"/>
        <v/>
      </c>
      <c r="H18" s="738">
        <v>1</v>
      </c>
      <c r="I18" s="739" t="e">
        <f t="shared" si="3"/>
        <v>#VALUE!</v>
      </c>
      <c r="J18" s="743"/>
      <c r="K18" s="740"/>
      <c r="L18" s="740"/>
      <c r="M18" s="740"/>
    </row>
    <row r="19" spans="1:31" x14ac:dyDescent="0.2">
      <c r="A19" s="744"/>
      <c r="B19" s="744"/>
      <c r="C19" s="742"/>
      <c r="D19" s="745"/>
      <c r="E19" s="735" t="str">
        <f t="shared" si="0"/>
        <v/>
      </c>
      <c r="F19" s="736">
        <f t="shared" si="2"/>
        <v>25</v>
      </c>
      <c r="G19" s="737" t="str">
        <f t="shared" si="1"/>
        <v/>
      </c>
      <c r="H19" s="738">
        <v>1</v>
      </c>
      <c r="I19" s="739" t="e">
        <f t="shared" si="3"/>
        <v>#VALUE!</v>
      </c>
      <c r="J19" s="743"/>
      <c r="K19" s="746"/>
      <c r="L19" s="746"/>
      <c r="M19" s="746"/>
      <c r="N19" s="747"/>
      <c r="O19" s="747"/>
    </row>
    <row r="20" spans="1:31" x14ac:dyDescent="0.2">
      <c r="A20" s="748"/>
      <c r="B20" s="744"/>
      <c r="C20" s="742"/>
      <c r="D20" s="745"/>
      <c r="E20" s="735" t="str">
        <f t="shared" si="0"/>
        <v/>
      </c>
      <c r="F20" s="736">
        <f t="shared" si="2"/>
        <v>25</v>
      </c>
      <c r="G20" s="737" t="str">
        <f t="shared" si="1"/>
        <v/>
      </c>
      <c r="H20" s="738">
        <v>1</v>
      </c>
      <c r="I20" s="739" t="e">
        <f t="shared" si="3"/>
        <v>#VALUE!</v>
      </c>
      <c r="J20" s="743"/>
      <c r="K20" s="746"/>
      <c r="L20" s="746"/>
      <c r="M20" s="746"/>
    </row>
    <row r="21" spans="1:31" x14ac:dyDescent="0.2">
      <c r="A21" s="734"/>
      <c r="B21" s="734"/>
      <c r="C21" s="749"/>
      <c r="D21" s="741"/>
      <c r="E21" s="735" t="str">
        <f t="shared" si="0"/>
        <v/>
      </c>
      <c r="F21" s="736">
        <f t="shared" si="2"/>
        <v>25</v>
      </c>
      <c r="G21" s="737" t="str">
        <f t="shared" si="1"/>
        <v/>
      </c>
      <c r="H21" s="738">
        <v>1</v>
      </c>
      <c r="I21" s="739" t="e">
        <f t="shared" si="3"/>
        <v>#VALUE!</v>
      </c>
      <c r="J21" s="743"/>
      <c r="L21" s="740"/>
      <c r="M21" s="740"/>
      <c r="N21" s="740"/>
      <c r="O21" s="740"/>
      <c r="P21" s="740"/>
    </row>
    <row r="22" spans="1:31" x14ac:dyDescent="0.2">
      <c r="A22" s="734"/>
      <c r="B22" s="734"/>
      <c r="C22" s="749"/>
      <c r="D22" s="741"/>
      <c r="E22" s="735" t="str">
        <f t="shared" si="0"/>
        <v/>
      </c>
      <c r="F22" s="736">
        <f t="shared" si="2"/>
        <v>25</v>
      </c>
      <c r="G22" s="737" t="str">
        <f t="shared" si="1"/>
        <v/>
      </c>
      <c r="H22" s="738">
        <v>1</v>
      </c>
      <c r="I22" s="739" t="e">
        <f t="shared" si="3"/>
        <v>#VALUE!</v>
      </c>
      <c r="J22" s="743"/>
      <c r="L22" s="740"/>
      <c r="M22" s="740"/>
      <c r="N22" s="740"/>
      <c r="O22" s="740"/>
      <c r="P22" s="740"/>
    </row>
    <row r="23" spans="1:31" x14ac:dyDescent="0.2">
      <c r="A23" s="750"/>
      <c r="B23" s="734"/>
      <c r="C23" s="751"/>
      <c r="D23" s="741"/>
      <c r="E23" s="735" t="str">
        <f t="shared" si="0"/>
        <v/>
      </c>
      <c r="F23" s="736">
        <f t="shared" si="2"/>
        <v>25</v>
      </c>
      <c r="G23" s="737" t="str">
        <f t="shared" si="1"/>
        <v/>
      </c>
      <c r="H23" s="738">
        <v>1</v>
      </c>
      <c r="I23" s="739" t="e">
        <f t="shared" si="3"/>
        <v>#VALUE!</v>
      </c>
      <c r="J23" s="743"/>
      <c r="L23" s="740"/>
      <c r="M23" s="740"/>
      <c r="N23" s="740"/>
      <c r="O23" s="740"/>
      <c r="P23" s="740"/>
    </row>
    <row r="24" spans="1:31" x14ac:dyDescent="0.2">
      <c r="A24" s="750"/>
      <c r="B24" s="734"/>
      <c r="C24" s="751"/>
      <c r="D24" s="741"/>
      <c r="E24" s="735" t="str">
        <f t="shared" si="0"/>
        <v/>
      </c>
      <c r="F24" s="736">
        <f t="shared" si="2"/>
        <v>25</v>
      </c>
      <c r="G24" s="737" t="str">
        <f t="shared" si="1"/>
        <v/>
      </c>
      <c r="H24" s="738">
        <v>1</v>
      </c>
      <c r="I24" s="739" t="e">
        <f t="shared" si="3"/>
        <v>#VALUE!</v>
      </c>
      <c r="J24" s="743"/>
      <c r="L24" s="740"/>
      <c r="M24" s="740"/>
      <c r="N24" s="740"/>
      <c r="O24" s="740"/>
      <c r="P24" s="740"/>
    </row>
    <row r="25" spans="1:31" x14ac:dyDescent="0.2">
      <c r="A25" s="750"/>
      <c r="B25" s="752"/>
      <c r="C25" s="751"/>
      <c r="D25" s="741"/>
      <c r="E25" s="735" t="str">
        <f t="shared" si="0"/>
        <v/>
      </c>
      <c r="F25" s="736">
        <f t="shared" si="2"/>
        <v>25</v>
      </c>
      <c r="G25" s="737" t="str">
        <f t="shared" si="1"/>
        <v/>
      </c>
      <c r="H25" s="738">
        <v>1</v>
      </c>
      <c r="I25" s="739" t="e">
        <f t="shared" si="3"/>
        <v>#VALUE!</v>
      </c>
      <c r="J25" s="743"/>
      <c r="L25" s="740"/>
      <c r="M25" s="740"/>
      <c r="N25" s="740"/>
      <c r="O25" s="740"/>
      <c r="P25" s="740"/>
    </row>
    <row r="26" spans="1:31" x14ac:dyDescent="0.2">
      <c r="A26" s="750"/>
      <c r="B26" s="752"/>
      <c r="C26" s="751"/>
      <c r="D26" s="741"/>
      <c r="E26" s="735" t="str">
        <f t="shared" si="0"/>
        <v/>
      </c>
      <c r="F26" s="736">
        <f t="shared" si="2"/>
        <v>25</v>
      </c>
      <c r="G26" s="737" t="str">
        <f t="shared" si="1"/>
        <v/>
      </c>
      <c r="H26" s="738">
        <v>1</v>
      </c>
      <c r="I26" s="739" t="e">
        <f t="shared" si="3"/>
        <v>#VALUE!</v>
      </c>
      <c r="J26" s="743"/>
      <c r="L26" s="733"/>
      <c r="M26" s="733"/>
      <c r="N26" s="733"/>
    </row>
    <row r="27" spans="1:31" x14ac:dyDescent="0.2">
      <c r="A27" s="750"/>
      <c r="B27" s="752"/>
      <c r="C27" s="751"/>
      <c r="D27" s="741"/>
      <c r="E27" s="735" t="str">
        <f t="shared" si="0"/>
        <v/>
      </c>
      <c r="F27" s="736">
        <f t="shared" si="2"/>
        <v>25</v>
      </c>
      <c r="G27" s="737" t="str">
        <f t="shared" si="1"/>
        <v/>
      </c>
      <c r="H27" s="738">
        <v>1</v>
      </c>
      <c r="I27" s="739" t="e">
        <f t="shared" si="3"/>
        <v>#VALUE!</v>
      </c>
      <c r="J27" s="743"/>
      <c r="L27" s="733"/>
      <c r="M27" s="733"/>
      <c r="N27" s="733"/>
    </row>
    <row r="28" spans="1:31" x14ac:dyDescent="0.2">
      <c r="A28" s="750"/>
      <c r="B28" s="752"/>
      <c r="C28" s="751"/>
      <c r="D28" s="753"/>
      <c r="E28" s="735" t="str">
        <f t="shared" si="0"/>
        <v/>
      </c>
      <c r="F28" s="736">
        <f t="shared" si="2"/>
        <v>25</v>
      </c>
      <c r="G28" s="737" t="str">
        <f t="shared" si="1"/>
        <v/>
      </c>
      <c r="H28" s="738">
        <v>1</v>
      </c>
      <c r="I28" s="739" t="e">
        <f t="shared" si="3"/>
        <v>#VALUE!</v>
      </c>
      <c r="J28" s="743"/>
      <c r="L28" s="733"/>
      <c r="M28" s="733"/>
      <c r="N28" s="733"/>
    </row>
    <row r="29" spans="1:31" x14ac:dyDescent="0.2">
      <c r="A29" s="750"/>
      <c r="B29" s="752"/>
      <c r="C29" s="751"/>
      <c r="D29" s="753"/>
      <c r="E29" s="735" t="str">
        <f t="shared" si="0"/>
        <v/>
      </c>
      <c r="F29" s="736">
        <f t="shared" si="2"/>
        <v>25</v>
      </c>
      <c r="G29" s="737" t="str">
        <f t="shared" si="1"/>
        <v/>
      </c>
      <c r="H29" s="738">
        <v>1</v>
      </c>
      <c r="I29" s="739" t="e">
        <f t="shared" si="3"/>
        <v>#VALUE!</v>
      </c>
      <c r="J29" s="743"/>
      <c r="L29" s="733"/>
      <c r="M29" s="733"/>
      <c r="N29" s="733"/>
    </row>
    <row r="30" spans="1:31" s="754" customFormat="1" x14ac:dyDescent="0.2">
      <c r="A30" s="750"/>
      <c r="B30" s="752"/>
      <c r="C30" s="751"/>
      <c r="D30" s="753"/>
      <c r="E30" s="735" t="str">
        <f t="shared" si="0"/>
        <v/>
      </c>
      <c r="F30" s="736">
        <f t="shared" si="2"/>
        <v>25</v>
      </c>
      <c r="G30" s="737" t="str">
        <f t="shared" si="1"/>
        <v/>
      </c>
      <c r="H30" s="738">
        <v>1</v>
      </c>
      <c r="I30" s="739" t="e">
        <f t="shared" si="3"/>
        <v>#VALUE!</v>
      </c>
      <c r="J30" s="743"/>
      <c r="K30" s="712"/>
      <c r="L30" s="712"/>
      <c r="M30" s="712"/>
      <c r="N30" s="712"/>
      <c r="O30" s="712"/>
      <c r="P30" s="712"/>
      <c r="Q30" s="712"/>
      <c r="R30" s="712"/>
      <c r="S30" s="712"/>
      <c r="T30" s="712"/>
      <c r="U30" s="712"/>
      <c r="V30" s="712"/>
      <c r="W30" s="712"/>
      <c r="X30" s="712"/>
      <c r="Y30" s="712"/>
      <c r="Z30" s="712"/>
      <c r="AA30" s="712"/>
      <c r="AB30" s="712"/>
      <c r="AC30" s="712"/>
      <c r="AD30" s="714"/>
      <c r="AE30" s="714"/>
    </row>
    <row r="31" spans="1:31" s="754" customFormat="1" x14ac:dyDescent="0.2">
      <c r="A31" s="750"/>
      <c r="B31" s="752"/>
      <c r="C31" s="751"/>
      <c r="D31" s="753"/>
      <c r="E31" s="735" t="str">
        <f t="shared" si="0"/>
        <v/>
      </c>
      <c r="F31" s="736">
        <f t="shared" si="2"/>
        <v>25</v>
      </c>
      <c r="G31" s="737" t="str">
        <f t="shared" si="1"/>
        <v/>
      </c>
      <c r="H31" s="738">
        <v>1</v>
      </c>
      <c r="I31" s="739" t="e">
        <f t="shared" si="3"/>
        <v>#VALUE!</v>
      </c>
      <c r="J31" s="743"/>
      <c r="K31" s="712"/>
      <c r="L31" s="712"/>
      <c r="M31" s="712"/>
      <c r="N31" s="712"/>
      <c r="O31" s="712"/>
      <c r="P31" s="712"/>
      <c r="Q31" s="712"/>
      <c r="R31" s="712"/>
      <c r="S31" s="712"/>
      <c r="T31" s="712"/>
      <c r="U31" s="712"/>
      <c r="V31" s="712"/>
      <c r="W31" s="712"/>
      <c r="X31" s="712"/>
      <c r="Y31" s="712"/>
      <c r="Z31" s="712"/>
      <c r="AA31" s="712"/>
      <c r="AB31" s="712"/>
      <c r="AC31" s="712"/>
      <c r="AD31" s="714"/>
      <c r="AE31" s="714"/>
    </row>
    <row r="32" spans="1:31" s="754" customFormat="1" x14ac:dyDescent="0.2">
      <c r="A32" s="750"/>
      <c r="B32" s="752"/>
      <c r="C32" s="751"/>
      <c r="D32" s="753"/>
      <c r="E32" s="735" t="str">
        <f t="shared" si="0"/>
        <v/>
      </c>
      <c r="F32" s="736">
        <f t="shared" si="2"/>
        <v>25</v>
      </c>
      <c r="G32" s="737" t="str">
        <f t="shared" si="1"/>
        <v/>
      </c>
      <c r="H32" s="738">
        <v>1</v>
      </c>
      <c r="I32" s="739" t="e">
        <f t="shared" si="3"/>
        <v>#VALUE!</v>
      </c>
      <c r="J32" s="743"/>
      <c r="K32" s="712"/>
      <c r="L32" s="712"/>
      <c r="M32" s="712"/>
      <c r="N32" s="712"/>
      <c r="O32" s="712"/>
      <c r="P32" s="712"/>
      <c r="Q32" s="712"/>
      <c r="R32" s="712"/>
      <c r="S32" s="712"/>
      <c r="T32" s="712"/>
      <c r="U32" s="712"/>
      <c r="V32" s="712"/>
      <c r="W32" s="712"/>
      <c r="X32" s="712"/>
      <c r="Y32" s="712"/>
      <c r="Z32" s="712"/>
      <c r="AA32" s="712"/>
      <c r="AB32" s="712"/>
      <c r="AC32" s="712"/>
      <c r="AD32" s="714"/>
      <c r="AE32" s="714"/>
    </row>
    <row r="33" spans="1:31" s="754" customFormat="1" x14ac:dyDescent="0.2">
      <c r="A33" s="750"/>
      <c r="B33" s="752"/>
      <c r="C33" s="751"/>
      <c r="D33" s="753"/>
      <c r="E33" s="735" t="str">
        <f t="shared" si="0"/>
        <v/>
      </c>
      <c r="F33" s="736">
        <f t="shared" si="2"/>
        <v>25</v>
      </c>
      <c r="G33" s="737" t="str">
        <f t="shared" si="1"/>
        <v/>
      </c>
      <c r="H33" s="738">
        <v>1</v>
      </c>
      <c r="I33" s="739" t="e">
        <f t="shared" si="3"/>
        <v>#VALUE!</v>
      </c>
      <c r="J33" s="743"/>
      <c r="K33" s="712"/>
      <c r="L33" s="712"/>
      <c r="M33" s="712"/>
      <c r="N33" s="712"/>
      <c r="O33" s="712"/>
      <c r="P33" s="712"/>
      <c r="Q33" s="712"/>
      <c r="R33" s="712"/>
      <c r="S33" s="712"/>
      <c r="T33" s="712"/>
      <c r="U33" s="712"/>
      <c r="V33" s="712"/>
      <c r="W33" s="712"/>
      <c r="X33" s="712"/>
      <c r="Y33" s="712"/>
      <c r="Z33" s="712"/>
      <c r="AA33" s="712"/>
      <c r="AB33" s="712"/>
      <c r="AC33" s="712"/>
      <c r="AD33" s="714"/>
      <c r="AE33" s="714"/>
    </row>
    <row r="34" spans="1:31" s="754" customFormat="1" x14ac:dyDescent="0.2">
      <c r="A34" s="750"/>
      <c r="B34" s="752"/>
      <c r="C34" s="751"/>
      <c r="D34" s="753"/>
      <c r="E34" s="735" t="str">
        <f t="shared" si="0"/>
        <v/>
      </c>
      <c r="F34" s="736">
        <f t="shared" si="2"/>
        <v>25</v>
      </c>
      <c r="G34" s="737" t="str">
        <f t="shared" si="1"/>
        <v/>
      </c>
      <c r="H34" s="738">
        <v>1</v>
      </c>
      <c r="I34" s="739" t="e">
        <f t="shared" si="3"/>
        <v>#VALUE!</v>
      </c>
      <c r="J34" s="743"/>
      <c r="K34" s="712"/>
      <c r="L34" s="712"/>
      <c r="M34" s="712"/>
      <c r="N34" s="712"/>
      <c r="O34" s="712"/>
      <c r="P34" s="712"/>
      <c r="Q34" s="712"/>
      <c r="R34" s="712"/>
      <c r="S34" s="712"/>
      <c r="T34" s="712"/>
      <c r="U34" s="712"/>
      <c r="V34" s="712"/>
      <c r="W34" s="712"/>
      <c r="X34" s="712"/>
      <c r="Y34" s="712"/>
      <c r="Z34" s="712"/>
      <c r="AA34" s="712"/>
      <c r="AB34" s="712"/>
      <c r="AC34" s="712"/>
      <c r="AD34" s="714"/>
      <c r="AE34" s="714"/>
    </row>
    <row r="35" spans="1:31" s="754" customFormat="1" x14ac:dyDescent="0.2">
      <c r="A35" s="750"/>
      <c r="B35" s="752"/>
      <c r="C35" s="751"/>
      <c r="D35" s="753"/>
      <c r="E35" s="735" t="str">
        <f t="shared" si="0"/>
        <v/>
      </c>
      <c r="F35" s="736">
        <f t="shared" si="2"/>
        <v>25</v>
      </c>
      <c r="G35" s="737" t="str">
        <f t="shared" si="1"/>
        <v/>
      </c>
      <c r="H35" s="738">
        <v>1</v>
      </c>
      <c r="I35" s="739" t="e">
        <f t="shared" si="3"/>
        <v>#VALUE!</v>
      </c>
      <c r="J35" s="743"/>
      <c r="K35" s="712"/>
      <c r="L35" s="712"/>
      <c r="M35" s="712"/>
      <c r="N35" s="712"/>
      <c r="O35" s="712"/>
      <c r="P35" s="712"/>
      <c r="Q35" s="712"/>
      <c r="R35" s="712"/>
      <c r="S35" s="712"/>
      <c r="T35" s="712"/>
      <c r="U35" s="712"/>
      <c r="V35" s="712"/>
      <c r="W35" s="712"/>
      <c r="X35" s="712"/>
      <c r="Y35" s="712"/>
      <c r="Z35" s="712"/>
      <c r="AA35" s="712"/>
      <c r="AB35" s="712"/>
      <c r="AC35" s="712"/>
      <c r="AD35" s="714"/>
      <c r="AE35" s="714"/>
    </row>
    <row r="36" spans="1:31" s="754" customFormat="1" x14ac:dyDescent="0.2">
      <c r="A36" s="750"/>
      <c r="B36" s="752"/>
      <c r="C36" s="751"/>
      <c r="D36" s="753"/>
      <c r="E36" s="735" t="str">
        <f t="shared" si="0"/>
        <v/>
      </c>
      <c r="F36" s="736">
        <f t="shared" si="2"/>
        <v>25</v>
      </c>
      <c r="G36" s="737" t="str">
        <f t="shared" si="1"/>
        <v/>
      </c>
      <c r="H36" s="738">
        <v>1</v>
      </c>
      <c r="I36" s="739" t="e">
        <f t="shared" si="3"/>
        <v>#VALUE!</v>
      </c>
      <c r="J36" s="743"/>
      <c r="K36" s="712"/>
      <c r="L36" s="712"/>
      <c r="M36" s="712"/>
      <c r="N36" s="712"/>
      <c r="O36" s="712"/>
      <c r="P36" s="712"/>
      <c r="Q36" s="712"/>
      <c r="R36" s="712"/>
      <c r="S36" s="712"/>
      <c r="T36" s="712"/>
      <c r="U36" s="712"/>
      <c r="V36" s="712"/>
      <c r="W36" s="712"/>
      <c r="X36" s="712"/>
      <c r="Y36" s="712"/>
      <c r="Z36" s="712"/>
      <c r="AA36" s="712"/>
      <c r="AB36" s="712"/>
      <c r="AC36" s="712"/>
      <c r="AD36" s="714"/>
      <c r="AE36" s="714"/>
    </row>
    <row r="37" spans="1:31" s="754" customFormat="1" x14ac:dyDescent="0.2">
      <c r="A37" s="750"/>
      <c r="B37" s="752"/>
      <c r="C37" s="751"/>
      <c r="D37" s="753"/>
      <c r="E37" s="735" t="str">
        <f t="shared" si="0"/>
        <v/>
      </c>
      <c r="F37" s="736">
        <f t="shared" si="2"/>
        <v>25</v>
      </c>
      <c r="G37" s="737" t="str">
        <f t="shared" si="1"/>
        <v/>
      </c>
      <c r="H37" s="738">
        <v>1</v>
      </c>
      <c r="I37" s="739" t="e">
        <f t="shared" si="3"/>
        <v>#VALUE!</v>
      </c>
      <c r="J37" s="743"/>
      <c r="K37" s="712"/>
      <c r="L37" s="712"/>
      <c r="M37" s="712"/>
      <c r="N37" s="712"/>
      <c r="O37" s="712"/>
      <c r="P37" s="712"/>
      <c r="Q37" s="712"/>
      <c r="R37" s="712"/>
      <c r="S37" s="712"/>
      <c r="T37" s="712"/>
      <c r="U37" s="712"/>
      <c r="V37" s="712"/>
      <c r="W37" s="712"/>
      <c r="X37" s="712"/>
      <c r="Y37" s="712"/>
      <c r="Z37" s="712"/>
      <c r="AA37" s="712"/>
      <c r="AB37" s="712"/>
      <c r="AC37" s="712"/>
      <c r="AD37" s="714"/>
      <c r="AE37" s="714"/>
    </row>
    <row r="38" spans="1:31" s="754" customFormat="1" x14ac:dyDescent="0.2">
      <c r="A38" s="750"/>
      <c r="B38" s="752"/>
      <c r="C38" s="751"/>
      <c r="D38" s="753"/>
      <c r="E38" s="735" t="str">
        <f t="shared" si="0"/>
        <v/>
      </c>
      <c r="F38" s="736">
        <f t="shared" si="2"/>
        <v>25</v>
      </c>
      <c r="G38" s="737" t="str">
        <f t="shared" si="1"/>
        <v/>
      </c>
      <c r="H38" s="738">
        <v>1</v>
      </c>
      <c r="I38" s="739" t="e">
        <f t="shared" si="3"/>
        <v>#VALUE!</v>
      </c>
      <c r="J38" s="743"/>
      <c r="K38" s="712"/>
      <c r="L38" s="712"/>
      <c r="M38" s="712"/>
      <c r="N38" s="712"/>
      <c r="O38" s="712"/>
      <c r="P38" s="712"/>
      <c r="Q38" s="712"/>
      <c r="R38" s="712"/>
      <c r="S38" s="712"/>
      <c r="T38" s="712"/>
      <c r="U38" s="712"/>
      <c r="V38" s="712"/>
      <c r="W38" s="712"/>
      <c r="X38" s="712"/>
      <c r="Y38" s="712"/>
      <c r="Z38" s="712"/>
      <c r="AA38" s="712"/>
      <c r="AB38" s="712"/>
      <c r="AC38" s="712"/>
      <c r="AD38" s="714"/>
      <c r="AE38" s="714"/>
    </row>
    <row r="39" spans="1:31" s="754" customFormat="1" x14ac:dyDescent="0.2">
      <c r="A39" s="750"/>
      <c r="B39" s="752"/>
      <c r="C39" s="751"/>
      <c r="D39" s="753"/>
      <c r="E39" s="735" t="str">
        <f t="shared" si="0"/>
        <v/>
      </c>
      <c r="F39" s="736">
        <f t="shared" si="2"/>
        <v>25</v>
      </c>
      <c r="G39" s="737" t="str">
        <f t="shared" si="1"/>
        <v/>
      </c>
      <c r="H39" s="738">
        <v>1</v>
      </c>
      <c r="I39" s="739" t="e">
        <f t="shared" si="3"/>
        <v>#VALUE!</v>
      </c>
      <c r="J39" s="743"/>
      <c r="K39" s="712"/>
      <c r="L39" s="712"/>
      <c r="M39" s="712"/>
      <c r="N39" s="712"/>
      <c r="O39" s="712"/>
      <c r="P39" s="712"/>
      <c r="Q39" s="712"/>
      <c r="R39" s="712"/>
      <c r="S39" s="712"/>
      <c r="T39" s="712"/>
      <c r="U39" s="712"/>
      <c r="V39" s="712"/>
      <c r="W39" s="712"/>
      <c r="X39" s="712"/>
      <c r="Y39" s="712"/>
      <c r="Z39" s="712"/>
      <c r="AA39" s="712"/>
      <c r="AB39" s="712"/>
      <c r="AC39" s="712"/>
      <c r="AD39" s="714"/>
      <c r="AE39" s="714"/>
    </row>
    <row r="40" spans="1:31" s="754" customFormat="1" x14ac:dyDescent="0.2">
      <c r="A40" s="750"/>
      <c r="B40" s="752"/>
      <c r="C40" s="751"/>
      <c r="D40" s="753"/>
      <c r="E40" s="735" t="str">
        <f t="shared" si="0"/>
        <v/>
      </c>
      <c r="F40" s="736">
        <f t="shared" si="2"/>
        <v>25</v>
      </c>
      <c r="G40" s="737" t="str">
        <f t="shared" si="1"/>
        <v/>
      </c>
      <c r="H40" s="738">
        <v>1</v>
      </c>
      <c r="I40" s="739" t="e">
        <f t="shared" si="3"/>
        <v>#VALUE!</v>
      </c>
      <c r="J40" s="743"/>
      <c r="K40" s="712"/>
      <c r="L40" s="712"/>
      <c r="M40" s="712"/>
      <c r="N40" s="712"/>
      <c r="O40" s="712"/>
      <c r="P40" s="712"/>
      <c r="Q40" s="712"/>
      <c r="R40" s="712"/>
      <c r="S40" s="712"/>
      <c r="T40" s="712"/>
      <c r="U40" s="712"/>
      <c r="V40" s="712"/>
      <c r="W40" s="712"/>
      <c r="X40" s="712"/>
      <c r="Y40" s="712"/>
      <c r="Z40" s="712"/>
      <c r="AA40" s="712"/>
      <c r="AB40" s="712"/>
      <c r="AC40" s="712"/>
      <c r="AD40" s="714"/>
      <c r="AE40" s="714"/>
    </row>
    <row r="41" spans="1:31" s="754" customFormat="1" x14ac:dyDescent="0.2">
      <c r="A41" s="750"/>
      <c r="B41" s="752"/>
      <c r="C41" s="751"/>
      <c r="D41" s="753"/>
      <c r="E41" s="735" t="str">
        <f t="shared" si="0"/>
        <v/>
      </c>
      <c r="F41" s="736">
        <f t="shared" si="2"/>
        <v>25</v>
      </c>
      <c r="G41" s="737" t="str">
        <f t="shared" si="1"/>
        <v/>
      </c>
      <c r="H41" s="738">
        <v>1</v>
      </c>
      <c r="I41" s="739" t="e">
        <f t="shared" si="3"/>
        <v>#VALUE!</v>
      </c>
      <c r="J41" s="743"/>
      <c r="K41" s="712"/>
      <c r="L41" s="712"/>
      <c r="M41" s="712"/>
      <c r="N41" s="712"/>
      <c r="O41" s="712"/>
      <c r="P41" s="712"/>
      <c r="Q41" s="712"/>
      <c r="R41" s="712"/>
      <c r="S41" s="712"/>
      <c r="T41" s="712"/>
      <c r="U41" s="712"/>
      <c r="V41" s="712"/>
      <c r="W41" s="712"/>
      <c r="X41" s="712"/>
      <c r="Y41" s="712"/>
      <c r="Z41" s="712"/>
      <c r="AA41" s="712"/>
      <c r="AB41" s="712"/>
      <c r="AC41" s="712"/>
      <c r="AD41" s="714"/>
      <c r="AE41" s="714"/>
    </row>
    <row r="42" spans="1:31" s="754" customFormat="1" x14ac:dyDescent="0.2">
      <c r="A42" s="750"/>
      <c r="B42" s="752"/>
      <c r="C42" s="751"/>
      <c r="D42" s="741"/>
      <c r="E42" s="735" t="str">
        <f t="shared" si="0"/>
        <v/>
      </c>
      <c r="F42" s="736">
        <f t="shared" si="2"/>
        <v>25</v>
      </c>
      <c r="G42" s="737" t="str">
        <f t="shared" si="1"/>
        <v/>
      </c>
      <c r="H42" s="738">
        <v>1</v>
      </c>
      <c r="I42" s="739" t="e">
        <f t="shared" si="3"/>
        <v>#VALUE!</v>
      </c>
      <c r="J42" s="743"/>
      <c r="K42" s="712"/>
      <c r="L42" s="712"/>
      <c r="M42" s="712"/>
      <c r="N42" s="712"/>
      <c r="O42" s="712"/>
      <c r="P42" s="712"/>
      <c r="Q42" s="712"/>
      <c r="R42" s="712"/>
      <c r="S42" s="712"/>
      <c r="T42" s="712"/>
      <c r="U42" s="712"/>
      <c r="V42" s="712"/>
      <c r="W42" s="712"/>
      <c r="X42" s="712"/>
      <c r="Y42" s="712"/>
      <c r="Z42" s="712"/>
      <c r="AA42" s="712"/>
      <c r="AB42" s="712"/>
      <c r="AC42" s="712"/>
      <c r="AD42" s="714"/>
      <c r="AE42" s="714"/>
    </row>
    <row r="43" spans="1:31" s="754" customFormat="1" x14ac:dyDescent="0.2">
      <c r="A43" s="750"/>
      <c r="B43" s="752"/>
      <c r="C43" s="751"/>
      <c r="D43" s="741"/>
      <c r="E43" s="735" t="str">
        <f t="shared" si="0"/>
        <v/>
      </c>
      <c r="F43" s="736">
        <f t="shared" si="2"/>
        <v>25</v>
      </c>
      <c r="G43" s="737" t="str">
        <f t="shared" si="1"/>
        <v/>
      </c>
      <c r="H43" s="738">
        <v>1</v>
      </c>
      <c r="I43" s="739" t="e">
        <f t="shared" si="3"/>
        <v>#VALUE!</v>
      </c>
      <c r="J43" s="743"/>
      <c r="K43" s="712"/>
      <c r="L43" s="712"/>
      <c r="M43" s="712"/>
      <c r="N43" s="712"/>
      <c r="O43" s="712"/>
      <c r="P43" s="712"/>
      <c r="Q43" s="712"/>
      <c r="R43" s="712"/>
      <c r="S43" s="712"/>
      <c r="T43" s="712"/>
      <c r="U43" s="712"/>
      <c r="V43" s="712"/>
      <c r="W43" s="712"/>
      <c r="X43" s="712"/>
      <c r="Y43" s="712"/>
      <c r="Z43" s="712"/>
      <c r="AA43" s="712"/>
      <c r="AB43" s="712"/>
      <c r="AC43" s="712"/>
      <c r="AD43" s="714"/>
      <c r="AE43" s="714"/>
    </row>
    <row r="44" spans="1:31" s="754" customFormat="1" x14ac:dyDescent="0.2">
      <c r="A44" s="734"/>
      <c r="B44" s="734"/>
      <c r="C44" s="751"/>
      <c r="D44" s="755"/>
      <c r="E44" s="735" t="str">
        <f t="shared" si="0"/>
        <v/>
      </c>
      <c r="F44" s="736">
        <f t="shared" si="2"/>
        <v>25</v>
      </c>
      <c r="G44" s="737" t="str">
        <f t="shared" si="1"/>
        <v/>
      </c>
      <c r="H44" s="738">
        <v>1</v>
      </c>
      <c r="I44" s="739" t="e">
        <f t="shared" si="3"/>
        <v>#VALUE!</v>
      </c>
      <c r="J44" s="743"/>
      <c r="K44" s="712"/>
      <c r="L44" s="712"/>
      <c r="M44" s="712"/>
      <c r="N44" s="712"/>
      <c r="O44" s="712"/>
      <c r="P44" s="712"/>
      <c r="Q44" s="712"/>
      <c r="R44" s="712"/>
      <c r="S44" s="712"/>
      <c r="T44" s="712"/>
      <c r="U44" s="712"/>
      <c r="V44" s="712"/>
      <c r="W44" s="712"/>
      <c r="X44" s="712"/>
      <c r="Y44" s="712"/>
      <c r="Z44" s="712"/>
      <c r="AA44" s="712"/>
      <c r="AB44" s="712"/>
      <c r="AC44" s="712"/>
      <c r="AD44" s="714"/>
      <c r="AE44" s="714"/>
    </row>
    <row r="45" spans="1:31" s="754" customFormat="1" x14ac:dyDescent="0.2">
      <c r="A45" s="734"/>
      <c r="B45" s="734"/>
      <c r="C45" s="751"/>
      <c r="D45" s="755"/>
      <c r="E45" s="735" t="str">
        <f t="shared" si="0"/>
        <v/>
      </c>
      <c r="F45" s="736">
        <f t="shared" si="2"/>
        <v>25</v>
      </c>
      <c r="G45" s="737" t="str">
        <f t="shared" si="1"/>
        <v/>
      </c>
      <c r="H45" s="738">
        <v>1</v>
      </c>
      <c r="I45" s="739" t="e">
        <f t="shared" si="3"/>
        <v>#VALUE!</v>
      </c>
      <c r="J45" s="743"/>
      <c r="K45" s="712"/>
      <c r="L45" s="712"/>
      <c r="M45" s="712"/>
      <c r="N45" s="712"/>
      <c r="O45" s="712"/>
      <c r="P45" s="712"/>
      <c r="Q45" s="712"/>
      <c r="R45" s="712"/>
      <c r="S45" s="712"/>
      <c r="T45" s="712"/>
      <c r="U45" s="712"/>
      <c r="V45" s="712"/>
      <c r="W45" s="712"/>
      <c r="X45" s="712"/>
      <c r="Y45" s="712"/>
      <c r="Z45" s="712"/>
      <c r="AA45" s="712"/>
      <c r="AB45" s="712"/>
      <c r="AC45" s="712"/>
      <c r="AD45" s="714"/>
      <c r="AE45" s="714"/>
    </row>
    <row r="46" spans="1:31" s="754" customFormat="1" x14ac:dyDescent="0.2">
      <c r="A46" s="734"/>
      <c r="B46" s="734"/>
      <c r="C46" s="751"/>
      <c r="D46" s="755"/>
      <c r="E46" s="735" t="str">
        <f t="shared" si="0"/>
        <v/>
      </c>
      <c r="F46" s="736">
        <f t="shared" si="2"/>
        <v>25</v>
      </c>
      <c r="G46" s="737" t="str">
        <f t="shared" si="1"/>
        <v/>
      </c>
      <c r="H46" s="738">
        <v>1</v>
      </c>
      <c r="I46" s="739" t="e">
        <f t="shared" si="3"/>
        <v>#VALUE!</v>
      </c>
      <c r="J46" s="743"/>
      <c r="K46" s="712"/>
      <c r="L46" s="712"/>
      <c r="M46" s="712"/>
      <c r="N46" s="712"/>
      <c r="O46" s="712"/>
      <c r="P46" s="712"/>
      <c r="Q46" s="712"/>
      <c r="R46" s="712"/>
      <c r="S46" s="712"/>
      <c r="T46" s="712"/>
      <c r="U46" s="712"/>
      <c r="V46" s="712"/>
      <c r="W46" s="712"/>
      <c r="X46" s="712"/>
      <c r="Y46" s="712"/>
      <c r="Z46" s="712"/>
      <c r="AA46" s="712"/>
      <c r="AB46" s="712"/>
      <c r="AC46" s="712"/>
      <c r="AD46" s="714"/>
      <c r="AE46" s="714"/>
    </row>
    <row r="47" spans="1:31" s="754" customFormat="1" x14ac:dyDescent="0.2">
      <c r="A47" s="734"/>
      <c r="B47" s="734"/>
      <c r="C47" s="751"/>
      <c r="D47" s="756"/>
      <c r="E47" s="735" t="str">
        <f t="shared" si="0"/>
        <v/>
      </c>
      <c r="F47" s="736">
        <f t="shared" si="2"/>
        <v>25</v>
      </c>
      <c r="G47" s="737" t="str">
        <f t="shared" si="1"/>
        <v/>
      </c>
      <c r="H47" s="738">
        <v>1</v>
      </c>
      <c r="I47" s="739" t="e">
        <f t="shared" si="3"/>
        <v>#VALUE!</v>
      </c>
      <c r="J47" s="743"/>
      <c r="K47" s="712"/>
      <c r="L47" s="712"/>
      <c r="M47" s="712"/>
      <c r="N47" s="712"/>
      <c r="O47" s="712"/>
      <c r="P47" s="712"/>
      <c r="Q47" s="712"/>
      <c r="R47" s="712"/>
      <c r="S47" s="712"/>
      <c r="T47" s="712"/>
      <c r="U47" s="712"/>
      <c r="V47" s="712"/>
      <c r="W47" s="712"/>
      <c r="X47" s="712"/>
      <c r="Y47" s="712"/>
      <c r="Z47" s="712"/>
      <c r="AA47" s="712"/>
      <c r="AB47" s="712"/>
      <c r="AC47" s="712"/>
      <c r="AD47" s="714"/>
      <c r="AE47" s="714"/>
    </row>
    <row r="48" spans="1:31" s="754" customFormat="1" x14ac:dyDescent="0.2">
      <c r="A48" s="734"/>
      <c r="B48" s="734"/>
      <c r="C48" s="751"/>
      <c r="D48" s="756"/>
      <c r="E48" s="735" t="str">
        <f t="shared" si="0"/>
        <v/>
      </c>
      <c r="F48" s="736">
        <f t="shared" si="2"/>
        <v>25</v>
      </c>
      <c r="G48" s="737" t="str">
        <f t="shared" si="1"/>
        <v/>
      </c>
      <c r="H48" s="738">
        <v>1</v>
      </c>
      <c r="I48" s="739" t="e">
        <f t="shared" si="3"/>
        <v>#VALUE!</v>
      </c>
      <c r="J48" s="743"/>
      <c r="K48" s="712"/>
      <c r="L48" s="712"/>
      <c r="M48" s="712"/>
      <c r="N48" s="712"/>
      <c r="O48" s="712"/>
      <c r="P48" s="712"/>
      <c r="Q48" s="712"/>
      <c r="R48" s="712"/>
      <c r="S48" s="712"/>
      <c r="T48" s="712"/>
      <c r="U48" s="712"/>
      <c r="V48" s="712"/>
      <c r="W48" s="712"/>
      <c r="X48" s="712"/>
      <c r="Y48" s="712"/>
      <c r="Z48" s="712"/>
      <c r="AA48" s="712"/>
      <c r="AB48" s="712"/>
      <c r="AC48" s="712"/>
      <c r="AD48" s="714"/>
      <c r="AE48" s="714"/>
    </row>
    <row r="49" spans="1:31" s="754" customFormat="1" x14ac:dyDescent="0.2">
      <c r="A49" s="734"/>
      <c r="B49" s="734"/>
      <c r="C49" s="751"/>
      <c r="D49" s="756"/>
      <c r="E49" s="735" t="str">
        <f t="shared" si="0"/>
        <v/>
      </c>
      <c r="F49" s="736">
        <f t="shared" si="2"/>
        <v>25</v>
      </c>
      <c r="G49" s="737" t="str">
        <f t="shared" si="1"/>
        <v/>
      </c>
      <c r="H49" s="738">
        <v>1</v>
      </c>
      <c r="I49" s="739" t="e">
        <f t="shared" si="3"/>
        <v>#VALUE!</v>
      </c>
      <c r="J49" s="743"/>
      <c r="K49" s="712"/>
      <c r="L49" s="712"/>
      <c r="M49" s="712"/>
      <c r="N49" s="712"/>
      <c r="O49" s="712"/>
      <c r="P49" s="712"/>
      <c r="Q49" s="712"/>
      <c r="R49" s="712"/>
      <c r="S49" s="712"/>
      <c r="T49" s="712"/>
      <c r="U49" s="712"/>
      <c r="V49" s="712"/>
      <c r="W49" s="712"/>
      <c r="X49" s="712"/>
      <c r="Y49" s="712"/>
      <c r="Z49" s="712"/>
      <c r="AA49" s="712"/>
      <c r="AB49" s="712"/>
      <c r="AC49" s="712"/>
      <c r="AD49" s="714"/>
      <c r="AE49" s="714"/>
    </row>
    <row r="50" spans="1:31" s="754" customFormat="1" x14ac:dyDescent="0.2">
      <c r="A50" s="734"/>
      <c r="B50" s="734"/>
      <c r="C50" s="751"/>
      <c r="D50" s="756"/>
      <c r="E50" s="735" t="str">
        <f t="shared" si="0"/>
        <v/>
      </c>
      <c r="F50" s="736">
        <f t="shared" si="2"/>
        <v>25</v>
      </c>
      <c r="G50" s="737" t="str">
        <f t="shared" si="1"/>
        <v/>
      </c>
      <c r="H50" s="738">
        <v>1</v>
      </c>
      <c r="I50" s="739" t="e">
        <f t="shared" si="3"/>
        <v>#VALUE!</v>
      </c>
      <c r="J50" s="743"/>
      <c r="K50" s="712"/>
      <c r="L50" s="712"/>
      <c r="M50" s="712"/>
      <c r="N50" s="712"/>
      <c r="O50" s="712"/>
      <c r="P50" s="712"/>
      <c r="Q50" s="712"/>
      <c r="R50" s="712"/>
      <c r="S50" s="712"/>
      <c r="T50" s="712"/>
      <c r="U50" s="712"/>
      <c r="V50" s="712"/>
      <c r="W50" s="712"/>
      <c r="X50" s="712"/>
      <c r="Y50" s="712"/>
      <c r="Z50" s="712"/>
      <c r="AA50" s="712"/>
      <c r="AB50" s="712"/>
      <c r="AC50" s="712"/>
      <c r="AD50" s="714"/>
      <c r="AE50" s="714"/>
    </row>
    <row r="51" spans="1:31" s="754" customFormat="1" x14ac:dyDescent="0.2">
      <c r="A51" s="734"/>
      <c r="B51" s="734"/>
      <c r="C51" s="751"/>
      <c r="D51" s="756"/>
      <c r="E51" s="735" t="str">
        <f t="shared" si="0"/>
        <v/>
      </c>
      <c r="F51" s="736">
        <f t="shared" si="2"/>
        <v>25</v>
      </c>
      <c r="G51" s="737" t="str">
        <f t="shared" si="1"/>
        <v/>
      </c>
      <c r="H51" s="738">
        <v>1</v>
      </c>
      <c r="I51" s="739" t="e">
        <f t="shared" si="3"/>
        <v>#VALUE!</v>
      </c>
      <c r="J51" s="743"/>
      <c r="K51" s="712"/>
      <c r="L51" s="712"/>
      <c r="M51" s="712"/>
      <c r="N51" s="712"/>
      <c r="O51" s="712"/>
      <c r="P51" s="712"/>
      <c r="Q51" s="712"/>
      <c r="R51" s="712"/>
      <c r="S51" s="712"/>
      <c r="T51" s="712"/>
      <c r="U51" s="712"/>
      <c r="V51" s="712"/>
      <c r="W51" s="712"/>
      <c r="X51" s="712"/>
      <c r="Y51" s="712"/>
      <c r="Z51" s="712"/>
      <c r="AA51" s="712"/>
      <c r="AB51" s="712"/>
      <c r="AC51" s="712"/>
      <c r="AD51" s="714"/>
      <c r="AE51" s="714"/>
    </row>
    <row r="52" spans="1:31" s="754" customFormat="1" x14ac:dyDescent="0.2">
      <c r="A52" s="734"/>
      <c r="B52" s="734"/>
      <c r="C52" s="751"/>
      <c r="D52" s="756"/>
      <c r="E52" s="735" t="str">
        <f t="shared" si="0"/>
        <v/>
      </c>
      <c r="F52" s="736">
        <f t="shared" si="2"/>
        <v>25</v>
      </c>
      <c r="G52" s="737" t="str">
        <f t="shared" si="1"/>
        <v/>
      </c>
      <c r="H52" s="738">
        <v>1</v>
      </c>
      <c r="I52" s="739" t="e">
        <f t="shared" si="3"/>
        <v>#VALUE!</v>
      </c>
      <c r="J52" s="743"/>
      <c r="K52" s="712"/>
      <c r="L52" s="712"/>
      <c r="M52" s="712"/>
      <c r="N52" s="712"/>
      <c r="O52" s="712"/>
      <c r="P52" s="712"/>
      <c r="Q52" s="712"/>
      <c r="R52" s="712"/>
      <c r="S52" s="712"/>
      <c r="T52" s="712"/>
      <c r="U52" s="712"/>
      <c r="V52" s="712"/>
      <c r="W52" s="712"/>
      <c r="X52" s="712"/>
      <c r="Y52" s="712"/>
      <c r="Z52" s="712"/>
      <c r="AA52" s="712"/>
      <c r="AB52" s="712"/>
      <c r="AC52" s="712"/>
      <c r="AD52" s="714"/>
      <c r="AE52" s="714"/>
    </row>
    <row r="53" spans="1:31" s="754" customFormat="1" x14ac:dyDescent="0.2">
      <c r="A53" s="734"/>
      <c r="B53" s="734"/>
      <c r="C53" s="751"/>
      <c r="D53" s="756"/>
      <c r="E53" s="735" t="str">
        <f t="shared" si="0"/>
        <v/>
      </c>
      <c r="F53" s="736">
        <f t="shared" si="2"/>
        <v>25</v>
      </c>
      <c r="G53" s="737" t="str">
        <f t="shared" si="1"/>
        <v/>
      </c>
      <c r="H53" s="738">
        <v>1</v>
      </c>
      <c r="I53" s="739" t="e">
        <f t="shared" si="3"/>
        <v>#VALUE!</v>
      </c>
      <c r="J53" s="743"/>
      <c r="K53" s="712"/>
      <c r="L53" s="712"/>
      <c r="M53" s="712"/>
      <c r="N53" s="712"/>
      <c r="O53" s="712"/>
      <c r="P53" s="712"/>
      <c r="Q53" s="712"/>
      <c r="R53" s="712"/>
      <c r="S53" s="712"/>
      <c r="T53" s="712"/>
      <c r="U53" s="712"/>
      <c r="V53" s="712"/>
      <c r="W53" s="712"/>
      <c r="X53" s="712"/>
      <c r="Y53" s="712"/>
      <c r="Z53" s="712"/>
      <c r="AA53" s="712"/>
      <c r="AB53" s="712"/>
      <c r="AC53" s="712"/>
      <c r="AD53" s="714"/>
      <c r="AE53" s="714"/>
    </row>
    <row r="54" spans="1:31" s="754" customFormat="1" x14ac:dyDescent="0.2">
      <c r="A54" s="734"/>
      <c r="B54" s="734"/>
      <c r="C54" s="751"/>
      <c r="D54" s="756"/>
      <c r="E54" s="735" t="str">
        <f t="shared" si="0"/>
        <v/>
      </c>
      <c r="F54" s="736">
        <f t="shared" si="2"/>
        <v>25</v>
      </c>
      <c r="G54" s="737" t="str">
        <f t="shared" si="1"/>
        <v/>
      </c>
      <c r="H54" s="738">
        <v>1</v>
      </c>
      <c r="I54" s="739" t="e">
        <f t="shared" si="3"/>
        <v>#VALUE!</v>
      </c>
      <c r="J54" s="743"/>
      <c r="K54" s="712"/>
      <c r="L54" s="712"/>
      <c r="M54" s="712"/>
      <c r="N54" s="712"/>
      <c r="O54" s="712"/>
      <c r="P54" s="712"/>
      <c r="Q54" s="712"/>
      <c r="R54" s="712"/>
      <c r="S54" s="712"/>
      <c r="T54" s="712"/>
      <c r="U54" s="712"/>
      <c r="V54" s="712"/>
      <c r="W54" s="712"/>
      <c r="X54" s="712"/>
      <c r="Y54" s="712"/>
      <c r="Z54" s="712"/>
      <c r="AA54" s="712"/>
      <c r="AB54" s="712"/>
      <c r="AC54" s="712"/>
      <c r="AD54" s="714"/>
      <c r="AE54" s="714"/>
    </row>
    <row r="55" spans="1:31" s="754" customFormat="1" x14ac:dyDescent="0.2">
      <c r="A55" s="734"/>
      <c r="B55" s="734"/>
      <c r="C55" s="751"/>
      <c r="D55" s="756"/>
      <c r="E55" s="735" t="str">
        <f t="shared" si="0"/>
        <v/>
      </c>
      <c r="F55" s="736">
        <f t="shared" si="2"/>
        <v>25</v>
      </c>
      <c r="G55" s="737" t="str">
        <f t="shared" si="1"/>
        <v/>
      </c>
      <c r="H55" s="738">
        <v>1</v>
      </c>
      <c r="I55" s="739" t="e">
        <f t="shared" si="3"/>
        <v>#VALUE!</v>
      </c>
      <c r="J55" s="743"/>
      <c r="K55" s="712"/>
      <c r="L55" s="712"/>
      <c r="M55" s="712"/>
      <c r="N55" s="712"/>
      <c r="O55" s="712"/>
      <c r="P55" s="712"/>
      <c r="Q55" s="712"/>
      <c r="R55" s="712"/>
      <c r="S55" s="712"/>
      <c r="T55" s="712"/>
      <c r="U55" s="712"/>
      <c r="V55" s="712"/>
      <c r="W55" s="712"/>
      <c r="X55" s="712"/>
      <c r="Y55" s="712"/>
      <c r="Z55" s="712"/>
      <c r="AA55" s="712"/>
      <c r="AB55" s="712"/>
      <c r="AC55" s="712"/>
      <c r="AD55" s="714"/>
      <c r="AE55" s="714"/>
    </row>
    <row r="56" spans="1:31" s="754" customFormat="1" x14ac:dyDescent="0.2">
      <c r="A56" s="734"/>
      <c r="B56" s="734"/>
      <c r="C56" s="751"/>
      <c r="D56" s="756"/>
      <c r="E56" s="735" t="str">
        <f t="shared" si="0"/>
        <v/>
      </c>
      <c r="F56" s="736">
        <f t="shared" si="2"/>
        <v>25</v>
      </c>
      <c r="G56" s="737" t="str">
        <f t="shared" si="1"/>
        <v/>
      </c>
      <c r="H56" s="738">
        <v>1</v>
      </c>
      <c r="I56" s="739" t="e">
        <f t="shared" si="3"/>
        <v>#VALUE!</v>
      </c>
      <c r="J56" s="743"/>
      <c r="K56" s="712"/>
      <c r="L56" s="712"/>
      <c r="M56" s="712"/>
      <c r="N56" s="712"/>
      <c r="O56" s="712"/>
      <c r="P56" s="712"/>
      <c r="Q56" s="712"/>
      <c r="R56" s="712"/>
      <c r="S56" s="712"/>
      <c r="T56" s="712"/>
      <c r="U56" s="712"/>
      <c r="V56" s="712"/>
      <c r="W56" s="712"/>
      <c r="X56" s="712"/>
      <c r="Y56" s="712"/>
      <c r="Z56" s="712"/>
      <c r="AA56" s="712"/>
      <c r="AB56" s="712"/>
      <c r="AC56" s="712"/>
      <c r="AD56" s="714"/>
      <c r="AE56" s="714"/>
    </row>
    <row r="57" spans="1:31" s="754" customFormat="1" x14ac:dyDescent="0.2">
      <c r="A57" s="734"/>
      <c r="B57" s="734"/>
      <c r="C57" s="751"/>
      <c r="D57" s="756"/>
      <c r="E57" s="735" t="str">
        <f t="shared" si="0"/>
        <v/>
      </c>
      <c r="F57" s="736">
        <f t="shared" si="2"/>
        <v>25</v>
      </c>
      <c r="G57" s="737" t="str">
        <f t="shared" si="1"/>
        <v/>
      </c>
      <c r="H57" s="738">
        <v>1</v>
      </c>
      <c r="I57" s="739" t="e">
        <f t="shared" si="3"/>
        <v>#VALUE!</v>
      </c>
      <c r="J57" s="743"/>
      <c r="K57" s="712"/>
      <c r="L57" s="712"/>
      <c r="M57" s="712"/>
      <c r="N57" s="712"/>
      <c r="O57" s="712"/>
      <c r="P57" s="712"/>
      <c r="Q57" s="712"/>
      <c r="R57" s="712"/>
      <c r="S57" s="712"/>
      <c r="T57" s="712"/>
      <c r="U57" s="712"/>
      <c r="V57" s="712"/>
      <c r="W57" s="712"/>
      <c r="X57" s="712"/>
      <c r="Y57" s="712"/>
      <c r="Z57" s="712"/>
      <c r="AA57" s="712"/>
      <c r="AB57" s="712"/>
      <c r="AC57" s="712"/>
      <c r="AD57" s="714"/>
      <c r="AE57" s="714"/>
    </row>
    <row r="58" spans="1:31" s="754" customFormat="1" x14ac:dyDescent="0.2">
      <c r="A58" s="734"/>
      <c r="B58" s="734"/>
      <c r="C58" s="751"/>
      <c r="D58" s="756"/>
      <c r="E58" s="735" t="str">
        <f t="shared" si="0"/>
        <v/>
      </c>
      <c r="F58" s="736">
        <f t="shared" si="2"/>
        <v>25</v>
      </c>
      <c r="G58" s="737" t="str">
        <f t="shared" si="1"/>
        <v/>
      </c>
      <c r="H58" s="738">
        <v>1</v>
      </c>
      <c r="I58" s="739" t="e">
        <f t="shared" si="3"/>
        <v>#VALUE!</v>
      </c>
      <c r="J58" s="743"/>
      <c r="K58" s="712"/>
      <c r="L58" s="712"/>
      <c r="M58" s="712"/>
      <c r="N58" s="712"/>
      <c r="O58" s="712"/>
      <c r="P58" s="712"/>
      <c r="Q58" s="712"/>
      <c r="R58" s="712"/>
      <c r="S58" s="712"/>
      <c r="T58" s="712"/>
      <c r="U58" s="712"/>
      <c r="V58" s="712"/>
      <c r="W58" s="712"/>
      <c r="X58" s="712"/>
      <c r="Y58" s="712"/>
      <c r="Z58" s="712"/>
      <c r="AA58" s="712"/>
      <c r="AB58" s="712"/>
      <c r="AC58" s="712"/>
      <c r="AD58" s="714"/>
      <c r="AE58" s="714"/>
    </row>
    <row r="59" spans="1:31" s="754" customFormat="1" x14ac:dyDescent="0.2">
      <c r="A59" s="734"/>
      <c r="B59" s="734"/>
      <c r="C59" s="751"/>
      <c r="D59" s="756"/>
      <c r="E59" s="735" t="str">
        <f t="shared" si="0"/>
        <v/>
      </c>
      <c r="F59" s="736">
        <f t="shared" si="2"/>
        <v>25</v>
      </c>
      <c r="G59" s="737" t="str">
        <f t="shared" si="1"/>
        <v/>
      </c>
      <c r="H59" s="738">
        <v>1</v>
      </c>
      <c r="I59" s="739" t="e">
        <f t="shared" si="3"/>
        <v>#VALUE!</v>
      </c>
      <c r="J59" s="743"/>
      <c r="K59" s="712"/>
      <c r="L59" s="712"/>
      <c r="M59" s="712"/>
      <c r="N59" s="712"/>
      <c r="O59" s="712"/>
      <c r="P59" s="712"/>
      <c r="Q59" s="712"/>
      <c r="R59" s="712"/>
      <c r="S59" s="712"/>
      <c r="T59" s="712"/>
      <c r="U59" s="712"/>
      <c r="V59" s="712"/>
      <c r="W59" s="712"/>
      <c r="X59" s="712"/>
      <c r="Y59" s="712"/>
      <c r="Z59" s="712"/>
      <c r="AA59" s="712"/>
      <c r="AB59" s="712"/>
      <c r="AC59" s="712"/>
      <c r="AD59" s="714"/>
      <c r="AE59" s="714"/>
    </row>
    <row r="60" spans="1:31" s="754" customFormat="1" x14ac:dyDescent="0.2">
      <c r="A60" s="734"/>
      <c r="B60" s="734"/>
      <c r="C60" s="751"/>
      <c r="D60" s="756"/>
      <c r="E60" s="735" t="str">
        <f t="shared" si="0"/>
        <v/>
      </c>
      <c r="F60" s="736">
        <f t="shared" si="2"/>
        <v>25</v>
      </c>
      <c r="G60" s="737" t="str">
        <f t="shared" si="1"/>
        <v/>
      </c>
      <c r="H60" s="738">
        <v>1</v>
      </c>
      <c r="I60" s="739" t="e">
        <f t="shared" si="3"/>
        <v>#VALUE!</v>
      </c>
      <c r="J60" s="743"/>
      <c r="K60" s="712"/>
      <c r="L60" s="712"/>
      <c r="M60" s="712"/>
      <c r="N60" s="712"/>
      <c r="O60" s="712"/>
      <c r="P60" s="712"/>
      <c r="Q60" s="712"/>
      <c r="R60" s="712"/>
      <c r="S60" s="712"/>
      <c r="T60" s="712"/>
      <c r="U60" s="712"/>
      <c r="V60" s="712"/>
      <c r="W60" s="712"/>
      <c r="X60" s="712"/>
      <c r="Y60" s="712"/>
      <c r="Z60" s="712"/>
      <c r="AA60" s="712"/>
      <c r="AB60" s="712"/>
      <c r="AC60" s="712"/>
      <c r="AD60" s="714"/>
      <c r="AE60" s="714"/>
    </row>
    <row r="61" spans="1:31" s="754" customFormat="1" x14ac:dyDescent="0.2">
      <c r="A61" s="734"/>
      <c r="B61" s="734"/>
      <c r="C61" s="751"/>
      <c r="D61" s="756"/>
      <c r="E61" s="735" t="str">
        <f t="shared" si="0"/>
        <v/>
      </c>
      <c r="F61" s="736">
        <f t="shared" si="2"/>
        <v>25</v>
      </c>
      <c r="G61" s="737" t="str">
        <f t="shared" si="1"/>
        <v/>
      </c>
      <c r="H61" s="738">
        <v>1</v>
      </c>
      <c r="I61" s="739" t="e">
        <f t="shared" si="3"/>
        <v>#VALUE!</v>
      </c>
      <c r="J61" s="743"/>
      <c r="K61" s="712"/>
      <c r="L61" s="712"/>
      <c r="M61" s="712"/>
      <c r="N61" s="712"/>
      <c r="O61" s="712"/>
      <c r="P61" s="712"/>
      <c r="Q61" s="712"/>
      <c r="R61" s="712"/>
      <c r="S61" s="712"/>
      <c r="T61" s="712"/>
      <c r="U61" s="712"/>
      <c r="V61" s="712"/>
      <c r="W61" s="712"/>
      <c r="X61" s="712"/>
      <c r="Y61" s="712"/>
      <c r="Z61" s="712"/>
      <c r="AA61" s="712"/>
      <c r="AB61" s="712"/>
      <c r="AC61" s="712"/>
      <c r="AD61" s="714"/>
      <c r="AE61" s="714"/>
    </row>
    <row r="62" spans="1:31" s="754" customFormat="1" x14ac:dyDescent="0.2">
      <c r="A62" s="734"/>
      <c r="B62" s="734"/>
      <c r="C62" s="751"/>
      <c r="D62" s="756"/>
      <c r="E62" s="735" t="str">
        <f t="shared" si="0"/>
        <v/>
      </c>
      <c r="F62" s="736">
        <f t="shared" si="2"/>
        <v>25</v>
      </c>
      <c r="G62" s="737" t="str">
        <f t="shared" si="1"/>
        <v/>
      </c>
      <c r="H62" s="738">
        <v>1</v>
      </c>
      <c r="I62" s="739" t="e">
        <f t="shared" si="3"/>
        <v>#VALUE!</v>
      </c>
      <c r="J62" s="743"/>
      <c r="K62" s="712"/>
      <c r="L62" s="712"/>
      <c r="M62" s="712"/>
      <c r="N62" s="712"/>
      <c r="O62" s="712"/>
      <c r="P62" s="712"/>
      <c r="Q62" s="712"/>
      <c r="R62" s="712"/>
      <c r="S62" s="712"/>
      <c r="T62" s="712"/>
      <c r="U62" s="712"/>
      <c r="V62" s="712"/>
      <c r="W62" s="712"/>
      <c r="X62" s="712"/>
      <c r="Y62" s="712"/>
      <c r="Z62" s="712"/>
      <c r="AA62" s="712"/>
      <c r="AB62" s="712"/>
      <c r="AC62" s="712"/>
      <c r="AD62" s="714"/>
      <c r="AE62" s="714"/>
    </row>
    <row r="63" spans="1:31" s="754" customFormat="1" x14ac:dyDescent="0.2">
      <c r="A63" s="734"/>
      <c r="B63" s="734"/>
      <c r="C63" s="751"/>
      <c r="D63" s="756"/>
      <c r="E63" s="735" t="str">
        <f t="shared" si="0"/>
        <v/>
      </c>
      <c r="F63" s="736">
        <f t="shared" si="2"/>
        <v>25</v>
      </c>
      <c r="G63" s="737" t="str">
        <f t="shared" si="1"/>
        <v/>
      </c>
      <c r="H63" s="738">
        <v>1</v>
      </c>
      <c r="I63" s="739" t="e">
        <f t="shared" si="3"/>
        <v>#VALUE!</v>
      </c>
      <c r="J63" s="743"/>
      <c r="K63" s="712"/>
      <c r="L63" s="712"/>
      <c r="M63" s="712"/>
      <c r="N63" s="712"/>
      <c r="O63" s="712"/>
      <c r="P63" s="712"/>
      <c r="Q63" s="712"/>
      <c r="R63" s="712"/>
      <c r="S63" s="712"/>
      <c r="T63" s="712"/>
      <c r="U63" s="712"/>
      <c r="V63" s="712"/>
      <c r="W63" s="712"/>
      <c r="X63" s="712"/>
      <c r="Y63" s="712"/>
      <c r="Z63" s="712"/>
      <c r="AA63" s="712"/>
      <c r="AB63" s="712"/>
      <c r="AC63" s="712"/>
      <c r="AD63" s="714"/>
      <c r="AE63" s="714"/>
    </row>
    <row r="64" spans="1:31" s="754" customFormat="1" x14ac:dyDescent="0.2">
      <c r="A64" s="734"/>
      <c r="B64" s="734"/>
      <c r="C64" s="751"/>
      <c r="D64" s="756"/>
      <c r="E64" s="735" t="str">
        <f t="shared" si="0"/>
        <v/>
      </c>
      <c r="F64" s="736">
        <f t="shared" si="2"/>
        <v>25</v>
      </c>
      <c r="G64" s="737" t="str">
        <f t="shared" si="1"/>
        <v/>
      </c>
      <c r="H64" s="738">
        <v>1</v>
      </c>
      <c r="I64" s="739" t="e">
        <f t="shared" si="3"/>
        <v>#VALUE!</v>
      </c>
      <c r="J64" s="743"/>
      <c r="K64" s="712"/>
      <c r="L64" s="712"/>
      <c r="M64" s="712"/>
      <c r="N64" s="712"/>
      <c r="O64" s="712"/>
      <c r="P64" s="712"/>
      <c r="Q64" s="712"/>
      <c r="R64" s="712"/>
      <c r="S64" s="712"/>
      <c r="T64" s="712"/>
      <c r="U64" s="712"/>
      <c r="V64" s="712"/>
      <c r="W64" s="712"/>
      <c r="X64" s="712"/>
      <c r="Y64" s="712"/>
      <c r="Z64" s="712"/>
      <c r="AA64" s="712"/>
      <c r="AB64" s="712"/>
      <c r="AC64" s="712"/>
      <c r="AD64" s="714"/>
      <c r="AE64" s="714"/>
    </row>
    <row r="65" spans="1:31" s="754" customFormat="1" x14ac:dyDescent="0.2">
      <c r="A65" s="734"/>
      <c r="B65" s="734"/>
      <c r="C65" s="751"/>
      <c r="D65" s="756"/>
      <c r="E65" s="735" t="str">
        <f t="shared" si="0"/>
        <v/>
      </c>
      <c r="F65" s="736">
        <f t="shared" si="2"/>
        <v>25</v>
      </c>
      <c r="G65" s="737" t="str">
        <f t="shared" si="1"/>
        <v/>
      </c>
      <c r="H65" s="738">
        <v>1</v>
      </c>
      <c r="I65" s="739" t="e">
        <f t="shared" si="3"/>
        <v>#VALUE!</v>
      </c>
      <c r="J65" s="743"/>
      <c r="K65" s="712"/>
      <c r="L65" s="712"/>
      <c r="M65" s="712"/>
      <c r="N65" s="712"/>
      <c r="O65" s="712"/>
      <c r="P65" s="712"/>
      <c r="Q65" s="712"/>
      <c r="R65" s="712"/>
      <c r="S65" s="712"/>
      <c r="T65" s="712"/>
      <c r="U65" s="712"/>
      <c r="V65" s="712"/>
      <c r="W65" s="712"/>
      <c r="X65" s="712"/>
      <c r="Y65" s="712"/>
      <c r="Z65" s="712"/>
      <c r="AA65" s="712"/>
      <c r="AB65" s="712"/>
      <c r="AC65" s="712"/>
      <c r="AD65" s="714"/>
      <c r="AE65" s="714"/>
    </row>
    <row r="66" spans="1:31" s="754" customFormat="1" x14ac:dyDescent="0.2">
      <c r="A66" s="734"/>
      <c r="B66" s="734"/>
      <c r="C66" s="751"/>
      <c r="D66" s="756"/>
      <c r="E66" s="735" t="str">
        <f t="shared" si="0"/>
        <v/>
      </c>
      <c r="F66" s="736">
        <f t="shared" si="2"/>
        <v>25</v>
      </c>
      <c r="G66" s="737" t="str">
        <f t="shared" si="1"/>
        <v/>
      </c>
      <c r="H66" s="738">
        <v>1</v>
      </c>
      <c r="I66" s="739" t="e">
        <f t="shared" si="3"/>
        <v>#VALUE!</v>
      </c>
      <c r="J66" s="743"/>
      <c r="K66" s="712"/>
      <c r="L66" s="712"/>
      <c r="M66" s="712"/>
      <c r="N66" s="712"/>
      <c r="O66" s="712"/>
      <c r="P66" s="712"/>
      <c r="Q66" s="712"/>
      <c r="R66" s="712"/>
      <c r="S66" s="712"/>
      <c r="T66" s="712"/>
      <c r="U66" s="712"/>
      <c r="V66" s="712"/>
      <c r="W66" s="712"/>
      <c r="X66" s="712"/>
      <c r="Y66" s="712"/>
      <c r="Z66" s="712"/>
      <c r="AA66" s="712"/>
      <c r="AB66" s="712"/>
      <c r="AC66" s="712"/>
      <c r="AD66" s="714"/>
      <c r="AE66" s="714"/>
    </row>
    <row r="67" spans="1:31" s="754" customFormat="1" x14ac:dyDescent="0.2">
      <c r="A67" s="734"/>
      <c r="B67" s="734"/>
      <c r="C67" s="751"/>
      <c r="D67" s="756"/>
      <c r="E67" s="735" t="str">
        <f t="shared" si="0"/>
        <v/>
      </c>
      <c r="F67" s="736">
        <f t="shared" si="2"/>
        <v>25</v>
      </c>
      <c r="G67" s="737" t="str">
        <f t="shared" si="1"/>
        <v/>
      </c>
      <c r="H67" s="738">
        <v>1</v>
      </c>
      <c r="I67" s="739" t="e">
        <f t="shared" si="3"/>
        <v>#VALUE!</v>
      </c>
      <c r="J67" s="743"/>
      <c r="K67" s="712"/>
      <c r="L67" s="712"/>
      <c r="M67" s="712"/>
      <c r="N67" s="712"/>
      <c r="O67" s="712"/>
      <c r="P67" s="712"/>
      <c r="Q67" s="712"/>
      <c r="R67" s="712"/>
      <c r="S67" s="712"/>
      <c r="T67" s="712"/>
      <c r="U67" s="712"/>
      <c r="V67" s="712"/>
      <c r="W67" s="712"/>
      <c r="X67" s="712"/>
      <c r="Y67" s="712"/>
      <c r="Z67" s="712"/>
      <c r="AA67" s="712"/>
      <c r="AB67" s="712"/>
      <c r="AC67" s="712"/>
      <c r="AD67" s="714"/>
      <c r="AE67" s="714"/>
    </row>
    <row r="68" spans="1:31" s="754" customFormat="1" x14ac:dyDescent="0.2">
      <c r="A68" s="734"/>
      <c r="B68" s="734"/>
      <c r="C68" s="751"/>
      <c r="D68" s="756"/>
      <c r="E68" s="735" t="str">
        <f t="shared" si="0"/>
        <v/>
      </c>
      <c r="F68" s="736">
        <f t="shared" si="2"/>
        <v>25</v>
      </c>
      <c r="G68" s="737" t="str">
        <f t="shared" si="1"/>
        <v/>
      </c>
      <c r="H68" s="738">
        <v>1</v>
      </c>
      <c r="I68" s="739" t="e">
        <f t="shared" si="3"/>
        <v>#VALUE!</v>
      </c>
      <c r="J68" s="743"/>
      <c r="K68" s="712"/>
      <c r="L68" s="712"/>
      <c r="M68" s="712"/>
      <c r="N68" s="712"/>
      <c r="O68" s="712"/>
      <c r="P68" s="712"/>
      <c r="Q68" s="712"/>
      <c r="R68" s="712"/>
      <c r="S68" s="712"/>
      <c r="T68" s="712"/>
      <c r="U68" s="712"/>
      <c r="V68" s="712"/>
      <c r="W68" s="712"/>
      <c r="X68" s="712"/>
      <c r="Y68" s="712"/>
      <c r="Z68" s="712"/>
      <c r="AA68" s="712"/>
      <c r="AB68" s="712"/>
      <c r="AC68" s="712"/>
      <c r="AD68" s="714"/>
      <c r="AE68" s="714"/>
    </row>
    <row r="69" spans="1:31" s="754" customFormat="1" x14ac:dyDescent="0.2">
      <c r="A69" s="734"/>
      <c r="B69" s="734"/>
      <c r="C69" s="751"/>
      <c r="D69" s="756"/>
      <c r="E69" s="735" t="str">
        <f t="shared" si="0"/>
        <v/>
      </c>
      <c r="F69" s="736">
        <f t="shared" si="2"/>
        <v>25</v>
      </c>
      <c r="G69" s="737" t="str">
        <f t="shared" si="1"/>
        <v/>
      </c>
      <c r="H69" s="738">
        <v>1</v>
      </c>
      <c r="I69" s="739" t="e">
        <f t="shared" si="3"/>
        <v>#VALUE!</v>
      </c>
      <c r="J69" s="743"/>
      <c r="K69" s="712"/>
      <c r="L69" s="712"/>
      <c r="M69" s="712"/>
      <c r="N69" s="712"/>
      <c r="O69" s="712"/>
      <c r="P69" s="712"/>
      <c r="Q69" s="712"/>
      <c r="R69" s="712"/>
      <c r="S69" s="712"/>
      <c r="T69" s="712"/>
      <c r="U69" s="712"/>
      <c r="V69" s="712"/>
      <c r="W69" s="712"/>
      <c r="X69" s="712"/>
      <c r="Y69" s="712"/>
      <c r="Z69" s="712"/>
      <c r="AA69" s="712"/>
      <c r="AB69" s="712"/>
      <c r="AC69" s="712"/>
      <c r="AD69" s="714"/>
      <c r="AE69" s="714"/>
    </row>
    <row r="70" spans="1:31" s="754" customFormat="1" x14ac:dyDescent="0.2">
      <c r="A70" s="734"/>
      <c r="B70" s="734"/>
      <c r="C70" s="751"/>
      <c r="D70" s="756"/>
      <c r="E70" s="735" t="str">
        <f t="shared" ref="E70:E86" si="4">IFERROR((D70/(660*C70))*1000000,"")</f>
        <v/>
      </c>
      <c r="F70" s="736">
        <f t="shared" si="2"/>
        <v>25</v>
      </c>
      <c r="G70" s="737" t="str">
        <f t="shared" si="1"/>
        <v/>
      </c>
      <c r="H70" s="738">
        <v>1</v>
      </c>
      <c r="I70" s="739" t="e">
        <f t="shared" si="3"/>
        <v>#VALUE!</v>
      </c>
      <c r="J70" s="743"/>
      <c r="K70" s="712"/>
      <c r="L70" s="712"/>
      <c r="M70" s="712"/>
      <c r="N70" s="712"/>
      <c r="O70" s="712"/>
      <c r="P70" s="712"/>
      <c r="Q70" s="712"/>
      <c r="R70" s="712"/>
      <c r="S70" s="712"/>
      <c r="T70" s="712"/>
      <c r="U70" s="712"/>
      <c r="V70" s="712"/>
      <c r="W70" s="712"/>
      <c r="X70" s="712"/>
      <c r="Y70" s="712"/>
      <c r="Z70" s="712"/>
      <c r="AA70" s="712"/>
      <c r="AB70" s="712"/>
      <c r="AC70" s="712"/>
      <c r="AD70" s="714"/>
      <c r="AE70" s="714"/>
    </row>
    <row r="71" spans="1:31" s="754" customFormat="1" x14ac:dyDescent="0.2">
      <c r="A71" s="734"/>
      <c r="B71" s="734"/>
      <c r="C71" s="751"/>
      <c r="D71" s="756"/>
      <c r="E71" s="735" t="str">
        <f t="shared" si="4"/>
        <v/>
      </c>
      <c r="F71" s="736">
        <f t="shared" si="2"/>
        <v>25</v>
      </c>
      <c r="G71" s="737" t="str">
        <f t="shared" ref="G71:G86" si="5">IFERROR(F71/E71,"")</f>
        <v/>
      </c>
      <c r="H71" s="738">
        <v>1</v>
      </c>
      <c r="I71" s="739" t="e">
        <f t="shared" si="3"/>
        <v>#VALUE!</v>
      </c>
      <c r="J71" s="743"/>
      <c r="K71" s="712"/>
      <c r="L71" s="712"/>
      <c r="M71" s="712"/>
      <c r="N71" s="712"/>
      <c r="O71" s="712"/>
      <c r="P71" s="712"/>
      <c r="Q71" s="712"/>
      <c r="R71" s="712"/>
      <c r="S71" s="712"/>
      <c r="T71" s="712"/>
      <c r="U71" s="712"/>
      <c r="V71" s="712"/>
      <c r="W71" s="712"/>
      <c r="X71" s="712"/>
      <c r="Y71" s="712"/>
      <c r="Z71" s="712"/>
      <c r="AA71" s="712"/>
      <c r="AB71" s="712"/>
      <c r="AC71" s="712"/>
      <c r="AD71" s="714"/>
      <c r="AE71" s="714"/>
    </row>
    <row r="72" spans="1:31" s="754" customFormat="1" x14ac:dyDescent="0.2">
      <c r="A72" s="734"/>
      <c r="B72" s="734"/>
      <c r="C72" s="751"/>
      <c r="D72" s="756"/>
      <c r="E72" s="735" t="str">
        <f t="shared" si="4"/>
        <v/>
      </c>
      <c r="F72" s="736">
        <f t="shared" ref="F72:F86" si="6">$F$5</f>
        <v>25</v>
      </c>
      <c r="G72" s="737" t="str">
        <f t="shared" si="5"/>
        <v/>
      </c>
      <c r="H72" s="738">
        <v>1</v>
      </c>
      <c r="I72" s="739" t="e">
        <f t="shared" ref="I72:I86" si="7">E72/H72</f>
        <v>#VALUE!</v>
      </c>
      <c r="J72" s="743"/>
      <c r="K72" s="712"/>
      <c r="L72" s="712"/>
      <c r="M72" s="712"/>
      <c r="N72" s="712"/>
      <c r="O72" s="712"/>
      <c r="P72" s="712"/>
      <c r="Q72" s="712"/>
      <c r="R72" s="712"/>
      <c r="S72" s="712"/>
      <c r="T72" s="712"/>
      <c r="U72" s="712"/>
      <c r="V72" s="712"/>
      <c r="W72" s="712"/>
      <c r="X72" s="712"/>
      <c r="Y72" s="712"/>
      <c r="Z72" s="712"/>
      <c r="AA72" s="712"/>
      <c r="AB72" s="712"/>
      <c r="AC72" s="712"/>
      <c r="AD72" s="714"/>
      <c r="AE72" s="714"/>
    </row>
    <row r="73" spans="1:31" s="754" customFormat="1" x14ac:dyDescent="0.2">
      <c r="A73" s="734"/>
      <c r="B73" s="734"/>
      <c r="C73" s="751"/>
      <c r="D73" s="756"/>
      <c r="E73" s="735" t="str">
        <f t="shared" si="4"/>
        <v/>
      </c>
      <c r="F73" s="736">
        <f t="shared" si="6"/>
        <v>25</v>
      </c>
      <c r="G73" s="737" t="str">
        <f t="shared" si="5"/>
        <v/>
      </c>
      <c r="H73" s="738">
        <v>1</v>
      </c>
      <c r="I73" s="739" t="e">
        <f t="shared" si="7"/>
        <v>#VALUE!</v>
      </c>
      <c r="J73" s="743"/>
      <c r="K73" s="712"/>
      <c r="L73" s="712"/>
      <c r="M73" s="712"/>
      <c r="N73" s="712"/>
      <c r="O73" s="712"/>
      <c r="P73" s="712"/>
      <c r="Q73" s="712"/>
      <c r="R73" s="712"/>
      <c r="S73" s="712"/>
      <c r="T73" s="712"/>
      <c r="U73" s="712"/>
      <c r="V73" s="712"/>
      <c r="W73" s="712"/>
      <c r="X73" s="712"/>
      <c r="Y73" s="712"/>
      <c r="Z73" s="712"/>
      <c r="AA73" s="712"/>
      <c r="AB73" s="712"/>
      <c r="AC73" s="712"/>
      <c r="AD73" s="714"/>
      <c r="AE73" s="714"/>
    </row>
    <row r="74" spans="1:31" s="754" customFormat="1" x14ac:dyDescent="0.2">
      <c r="A74" s="734"/>
      <c r="B74" s="734"/>
      <c r="C74" s="751"/>
      <c r="D74" s="756"/>
      <c r="E74" s="735" t="str">
        <f t="shared" si="4"/>
        <v/>
      </c>
      <c r="F74" s="736">
        <f t="shared" si="6"/>
        <v>25</v>
      </c>
      <c r="G74" s="737" t="str">
        <f t="shared" si="5"/>
        <v/>
      </c>
      <c r="H74" s="738">
        <v>1</v>
      </c>
      <c r="I74" s="739" t="e">
        <f t="shared" si="7"/>
        <v>#VALUE!</v>
      </c>
      <c r="J74" s="743"/>
      <c r="K74" s="712"/>
      <c r="L74" s="712"/>
      <c r="M74" s="712"/>
      <c r="N74" s="712"/>
      <c r="O74" s="712"/>
      <c r="P74" s="712"/>
      <c r="Q74" s="712"/>
      <c r="R74" s="712"/>
      <c r="S74" s="712"/>
      <c r="T74" s="712"/>
      <c r="U74" s="712"/>
      <c r="V74" s="712"/>
      <c r="W74" s="712"/>
      <c r="X74" s="712"/>
      <c r="Y74" s="712"/>
      <c r="Z74" s="712"/>
      <c r="AA74" s="712"/>
      <c r="AB74" s="712"/>
      <c r="AC74" s="712"/>
      <c r="AD74" s="714"/>
      <c r="AE74" s="714"/>
    </row>
    <row r="75" spans="1:31" s="754" customFormat="1" x14ac:dyDescent="0.2">
      <c r="A75" s="734"/>
      <c r="B75" s="734"/>
      <c r="C75" s="751"/>
      <c r="D75" s="756"/>
      <c r="E75" s="735" t="str">
        <f t="shared" si="4"/>
        <v/>
      </c>
      <c r="F75" s="736">
        <f t="shared" si="6"/>
        <v>25</v>
      </c>
      <c r="G75" s="737" t="str">
        <f t="shared" si="5"/>
        <v/>
      </c>
      <c r="H75" s="738">
        <v>1</v>
      </c>
      <c r="I75" s="739" t="e">
        <f t="shared" si="7"/>
        <v>#VALUE!</v>
      </c>
      <c r="J75" s="743"/>
      <c r="K75" s="712"/>
      <c r="L75" s="712"/>
      <c r="M75" s="712"/>
      <c r="N75" s="712"/>
      <c r="O75" s="712"/>
      <c r="P75" s="712"/>
      <c r="Q75" s="712"/>
      <c r="R75" s="712"/>
      <c r="S75" s="712"/>
      <c r="T75" s="712"/>
      <c r="U75" s="712"/>
      <c r="V75" s="712"/>
      <c r="W75" s="712"/>
      <c r="X75" s="712"/>
      <c r="Y75" s="712"/>
      <c r="Z75" s="712"/>
      <c r="AA75" s="712"/>
      <c r="AB75" s="712"/>
      <c r="AC75" s="712"/>
      <c r="AD75" s="714"/>
      <c r="AE75" s="714"/>
    </row>
    <row r="76" spans="1:31" s="754" customFormat="1" x14ac:dyDescent="0.2">
      <c r="A76" s="734"/>
      <c r="B76" s="734"/>
      <c r="C76" s="751"/>
      <c r="D76" s="756"/>
      <c r="E76" s="735" t="str">
        <f t="shared" si="4"/>
        <v/>
      </c>
      <c r="F76" s="736">
        <f t="shared" si="6"/>
        <v>25</v>
      </c>
      <c r="G76" s="737" t="str">
        <f t="shared" si="5"/>
        <v/>
      </c>
      <c r="H76" s="738">
        <v>1</v>
      </c>
      <c r="I76" s="739" t="e">
        <f t="shared" si="7"/>
        <v>#VALUE!</v>
      </c>
      <c r="J76" s="743"/>
      <c r="K76" s="712"/>
      <c r="L76" s="712"/>
      <c r="M76" s="712"/>
      <c r="N76" s="712"/>
      <c r="O76" s="712"/>
      <c r="P76" s="712"/>
      <c r="Q76" s="712"/>
      <c r="R76" s="712"/>
      <c r="S76" s="712"/>
      <c r="T76" s="712"/>
      <c r="U76" s="712"/>
      <c r="V76" s="712"/>
      <c r="W76" s="712"/>
      <c r="X76" s="712"/>
      <c r="Y76" s="712"/>
      <c r="Z76" s="712"/>
      <c r="AA76" s="712"/>
      <c r="AB76" s="712"/>
      <c r="AC76" s="712"/>
      <c r="AD76" s="714"/>
      <c r="AE76" s="714"/>
    </row>
    <row r="77" spans="1:31" s="754" customFormat="1" x14ac:dyDescent="0.2">
      <c r="A77" s="734"/>
      <c r="B77" s="734"/>
      <c r="C77" s="751"/>
      <c r="D77" s="756"/>
      <c r="E77" s="735" t="str">
        <f t="shared" si="4"/>
        <v/>
      </c>
      <c r="F77" s="736">
        <f t="shared" si="6"/>
        <v>25</v>
      </c>
      <c r="G77" s="737" t="str">
        <f t="shared" si="5"/>
        <v/>
      </c>
      <c r="H77" s="738">
        <v>1</v>
      </c>
      <c r="I77" s="739" t="e">
        <f t="shared" si="7"/>
        <v>#VALUE!</v>
      </c>
      <c r="J77" s="743"/>
      <c r="K77" s="712"/>
      <c r="L77" s="712"/>
      <c r="M77" s="712"/>
      <c r="N77" s="712"/>
      <c r="O77" s="712"/>
      <c r="P77" s="712"/>
      <c r="Q77" s="712"/>
      <c r="R77" s="712"/>
      <c r="S77" s="712"/>
      <c r="T77" s="712"/>
      <c r="U77" s="712"/>
      <c r="V77" s="712"/>
      <c r="W77" s="712"/>
      <c r="X77" s="712"/>
      <c r="Y77" s="712"/>
      <c r="Z77" s="712"/>
      <c r="AA77" s="712"/>
      <c r="AB77" s="712"/>
      <c r="AC77" s="712"/>
      <c r="AD77" s="714"/>
      <c r="AE77" s="714"/>
    </row>
    <row r="78" spans="1:31" s="754" customFormat="1" x14ac:dyDescent="0.2">
      <c r="A78" s="734"/>
      <c r="B78" s="734"/>
      <c r="C78" s="751"/>
      <c r="D78" s="756"/>
      <c r="E78" s="735" t="str">
        <f t="shared" si="4"/>
        <v/>
      </c>
      <c r="F78" s="736">
        <f t="shared" si="6"/>
        <v>25</v>
      </c>
      <c r="G78" s="737" t="str">
        <f t="shared" si="5"/>
        <v/>
      </c>
      <c r="H78" s="738">
        <v>1</v>
      </c>
      <c r="I78" s="739" t="e">
        <f t="shared" si="7"/>
        <v>#VALUE!</v>
      </c>
      <c r="J78" s="743"/>
      <c r="K78" s="712"/>
      <c r="L78" s="712"/>
      <c r="M78" s="712"/>
      <c r="N78" s="712"/>
      <c r="O78" s="712"/>
      <c r="P78" s="712"/>
      <c r="Q78" s="712"/>
      <c r="R78" s="712"/>
      <c r="S78" s="712"/>
      <c r="T78" s="712"/>
      <c r="U78" s="712"/>
      <c r="V78" s="712"/>
      <c r="W78" s="712"/>
      <c r="X78" s="712"/>
      <c r="Y78" s="712"/>
      <c r="Z78" s="712"/>
      <c r="AA78" s="712"/>
      <c r="AB78" s="712"/>
      <c r="AC78" s="712"/>
      <c r="AD78" s="714"/>
      <c r="AE78" s="714"/>
    </row>
    <row r="79" spans="1:31" s="754" customFormat="1" x14ac:dyDescent="0.2">
      <c r="A79" s="734"/>
      <c r="B79" s="734"/>
      <c r="C79" s="751"/>
      <c r="D79" s="756"/>
      <c r="E79" s="735" t="str">
        <f t="shared" si="4"/>
        <v/>
      </c>
      <c r="F79" s="736">
        <f t="shared" si="6"/>
        <v>25</v>
      </c>
      <c r="G79" s="737" t="str">
        <f t="shared" si="5"/>
        <v/>
      </c>
      <c r="H79" s="738">
        <v>1</v>
      </c>
      <c r="I79" s="739" t="e">
        <f t="shared" si="7"/>
        <v>#VALUE!</v>
      </c>
      <c r="J79" s="743"/>
      <c r="K79" s="712"/>
      <c r="L79" s="712"/>
      <c r="M79" s="712"/>
      <c r="N79" s="712"/>
      <c r="O79" s="712"/>
      <c r="P79" s="712"/>
      <c r="Q79" s="712"/>
      <c r="R79" s="712"/>
      <c r="S79" s="712"/>
      <c r="T79" s="712"/>
      <c r="U79" s="712"/>
      <c r="V79" s="712"/>
      <c r="W79" s="712"/>
      <c r="X79" s="712"/>
      <c r="Y79" s="712"/>
      <c r="Z79" s="712"/>
      <c r="AA79" s="712"/>
      <c r="AB79" s="712"/>
      <c r="AC79" s="712"/>
      <c r="AD79" s="714"/>
      <c r="AE79" s="714"/>
    </row>
    <row r="80" spans="1:31" s="754" customFormat="1" x14ac:dyDescent="0.2">
      <c r="A80" s="734"/>
      <c r="B80" s="734"/>
      <c r="C80" s="751"/>
      <c r="D80" s="756"/>
      <c r="E80" s="735" t="str">
        <f t="shared" si="4"/>
        <v/>
      </c>
      <c r="F80" s="736">
        <f t="shared" si="6"/>
        <v>25</v>
      </c>
      <c r="G80" s="737" t="str">
        <f t="shared" si="5"/>
        <v/>
      </c>
      <c r="H80" s="738">
        <v>1</v>
      </c>
      <c r="I80" s="739" t="e">
        <f t="shared" si="7"/>
        <v>#VALUE!</v>
      </c>
      <c r="J80" s="743"/>
      <c r="K80" s="712"/>
      <c r="L80" s="712"/>
      <c r="M80" s="712"/>
      <c r="N80" s="712"/>
      <c r="O80" s="712"/>
      <c r="P80" s="712"/>
      <c r="Q80" s="712"/>
      <c r="R80" s="712"/>
      <c r="S80" s="712"/>
      <c r="T80" s="712"/>
      <c r="U80" s="712"/>
      <c r="V80" s="712"/>
      <c r="W80" s="712"/>
      <c r="X80" s="712"/>
      <c r="Y80" s="712"/>
      <c r="Z80" s="712"/>
      <c r="AA80" s="712"/>
      <c r="AB80" s="712"/>
      <c r="AC80" s="712"/>
      <c r="AD80" s="714"/>
      <c r="AE80" s="714"/>
    </row>
    <row r="81" spans="1:31" s="754" customFormat="1" x14ac:dyDescent="0.2">
      <c r="A81" s="734"/>
      <c r="B81" s="734"/>
      <c r="C81" s="751"/>
      <c r="D81" s="756"/>
      <c r="E81" s="735" t="str">
        <f t="shared" si="4"/>
        <v/>
      </c>
      <c r="F81" s="736">
        <f t="shared" si="6"/>
        <v>25</v>
      </c>
      <c r="G81" s="737" t="str">
        <f t="shared" si="5"/>
        <v/>
      </c>
      <c r="H81" s="738">
        <v>1</v>
      </c>
      <c r="I81" s="739" t="e">
        <f t="shared" si="7"/>
        <v>#VALUE!</v>
      </c>
      <c r="J81" s="743"/>
      <c r="K81" s="712"/>
      <c r="L81" s="712"/>
      <c r="M81" s="712"/>
      <c r="N81" s="712"/>
      <c r="O81" s="712"/>
      <c r="P81" s="712"/>
      <c r="Q81" s="712"/>
      <c r="R81" s="712"/>
      <c r="S81" s="712"/>
      <c r="T81" s="712"/>
      <c r="U81" s="712"/>
      <c r="V81" s="712"/>
      <c r="W81" s="712"/>
      <c r="X81" s="712"/>
      <c r="Y81" s="712"/>
      <c r="Z81" s="712"/>
      <c r="AA81" s="712"/>
      <c r="AB81" s="712"/>
      <c r="AC81" s="712"/>
      <c r="AD81" s="714"/>
      <c r="AE81" s="714"/>
    </row>
    <row r="82" spans="1:31" s="757" customFormat="1" x14ac:dyDescent="0.2">
      <c r="A82" s="734"/>
      <c r="B82" s="734"/>
      <c r="C82" s="751"/>
      <c r="D82" s="756"/>
      <c r="E82" s="735" t="str">
        <f t="shared" si="4"/>
        <v/>
      </c>
      <c r="F82" s="736">
        <f t="shared" si="6"/>
        <v>25</v>
      </c>
      <c r="G82" s="737" t="str">
        <f t="shared" si="5"/>
        <v/>
      </c>
      <c r="H82" s="738">
        <v>1</v>
      </c>
      <c r="I82" s="739" t="e">
        <f t="shared" si="7"/>
        <v>#VALUE!</v>
      </c>
      <c r="J82" s="743"/>
      <c r="K82" s="712"/>
      <c r="L82" s="712"/>
      <c r="M82" s="712"/>
      <c r="N82" s="712"/>
      <c r="O82" s="712"/>
      <c r="P82" s="712"/>
      <c r="Q82" s="712"/>
      <c r="R82" s="712"/>
      <c r="S82" s="712"/>
      <c r="T82" s="712"/>
      <c r="U82" s="712"/>
      <c r="V82" s="712"/>
      <c r="W82" s="712"/>
      <c r="X82" s="712"/>
      <c r="Y82" s="712"/>
      <c r="Z82" s="712"/>
      <c r="AA82" s="712"/>
      <c r="AB82" s="712"/>
      <c r="AC82" s="712"/>
      <c r="AD82" s="712"/>
      <c r="AE82" s="712"/>
    </row>
    <row r="83" spans="1:31" s="757" customFormat="1" x14ac:dyDescent="0.2">
      <c r="A83" s="734"/>
      <c r="B83" s="734"/>
      <c r="C83" s="751"/>
      <c r="D83" s="756"/>
      <c r="E83" s="735" t="str">
        <f t="shared" si="4"/>
        <v/>
      </c>
      <c r="F83" s="736">
        <f t="shared" si="6"/>
        <v>25</v>
      </c>
      <c r="G83" s="737" t="str">
        <f t="shared" si="5"/>
        <v/>
      </c>
      <c r="H83" s="738">
        <v>1</v>
      </c>
      <c r="I83" s="739" t="e">
        <f t="shared" si="7"/>
        <v>#VALUE!</v>
      </c>
      <c r="J83" s="743"/>
      <c r="K83" s="712"/>
      <c r="L83" s="712"/>
      <c r="M83" s="712"/>
      <c r="N83" s="712"/>
      <c r="O83" s="712"/>
      <c r="P83" s="712"/>
      <c r="Q83" s="712"/>
      <c r="R83" s="712"/>
      <c r="S83" s="712"/>
      <c r="T83" s="712"/>
      <c r="U83" s="712"/>
      <c r="V83" s="712"/>
      <c r="W83" s="712"/>
      <c r="X83" s="712"/>
      <c r="Y83" s="712"/>
      <c r="Z83" s="712"/>
      <c r="AA83" s="712"/>
      <c r="AB83" s="712"/>
      <c r="AC83" s="712"/>
      <c r="AD83" s="712"/>
      <c r="AE83" s="712"/>
    </row>
    <row r="84" spans="1:31" s="757" customFormat="1" x14ac:dyDescent="0.2">
      <c r="A84" s="734"/>
      <c r="B84" s="734"/>
      <c r="C84" s="751"/>
      <c r="D84" s="756"/>
      <c r="E84" s="735" t="str">
        <f t="shared" si="4"/>
        <v/>
      </c>
      <c r="F84" s="736">
        <f t="shared" si="6"/>
        <v>25</v>
      </c>
      <c r="G84" s="737" t="str">
        <f t="shared" si="5"/>
        <v/>
      </c>
      <c r="H84" s="738">
        <v>1</v>
      </c>
      <c r="I84" s="739" t="e">
        <f t="shared" si="7"/>
        <v>#VALUE!</v>
      </c>
      <c r="J84" s="743"/>
      <c r="K84" s="712"/>
      <c r="L84" s="712"/>
      <c r="M84" s="712"/>
      <c r="N84" s="712"/>
      <c r="O84" s="712"/>
      <c r="P84" s="712"/>
      <c r="Q84" s="712"/>
      <c r="R84" s="712"/>
      <c r="S84" s="712"/>
      <c r="T84" s="712"/>
      <c r="U84" s="712"/>
      <c r="V84" s="712"/>
      <c r="W84" s="712"/>
      <c r="X84" s="712"/>
      <c r="Y84" s="712"/>
      <c r="Z84" s="712"/>
      <c r="AA84" s="712"/>
      <c r="AB84" s="712"/>
      <c r="AC84" s="712"/>
      <c r="AD84" s="712"/>
      <c r="AE84" s="712"/>
    </row>
    <row r="85" spans="1:31" s="757" customFormat="1" x14ac:dyDescent="0.2">
      <c r="A85" s="734"/>
      <c r="B85" s="734"/>
      <c r="C85" s="751"/>
      <c r="D85" s="756"/>
      <c r="E85" s="735" t="str">
        <f t="shared" si="4"/>
        <v/>
      </c>
      <c r="F85" s="736">
        <f t="shared" si="6"/>
        <v>25</v>
      </c>
      <c r="G85" s="737" t="str">
        <f t="shared" si="5"/>
        <v/>
      </c>
      <c r="H85" s="738">
        <v>1</v>
      </c>
      <c r="I85" s="739" t="e">
        <f t="shared" si="7"/>
        <v>#VALUE!</v>
      </c>
      <c r="J85" s="743"/>
      <c r="K85" s="712"/>
      <c r="L85" s="712"/>
      <c r="M85" s="712"/>
      <c r="N85" s="712"/>
      <c r="O85" s="712"/>
      <c r="P85" s="712"/>
      <c r="Q85" s="712"/>
      <c r="R85" s="712"/>
      <c r="S85" s="712"/>
      <c r="T85" s="712"/>
      <c r="U85" s="712"/>
      <c r="V85" s="712"/>
      <c r="W85" s="712"/>
      <c r="X85" s="712"/>
      <c r="Y85" s="712"/>
      <c r="Z85" s="712"/>
      <c r="AA85" s="712"/>
      <c r="AB85" s="712"/>
      <c r="AC85" s="712"/>
      <c r="AD85" s="712"/>
      <c r="AE85" s="712"/>
    </row>
    <row r="86" spans="1:31" s="757" customFormat="1" x14ac:dyDescent="0.2">
      <c r="A86" s="734"/>
      <c r="B86" s="734"/>
      <c r="C86" s="751"/>
      <c r="D86" s="756"/>
      <c r="E86" s="735" t="str">
        <f t="shared" si="4"/>
        <v/>
      </c>
      <c r="F86" s="736">
        <f t="shared" si="6"/>
        <v>25</v>
      </c>
      <c r="G86" s="737" t="str">
        <f t="shared" si="5"/>
        <v/>
      </c>
      <c r="H86" s="738">
        <v>1</v>
      </c>
      <c r="I86" s="739" t="e">
        <f t="shared" si="7"/>
        <v>#VALUE!</v>
      </c>
      <c r="J86" s="743"/>
      <c r="K86" s="712"/>
      <c r="L86" s="712"/>
      <c r="M86" s="712"/>
      <c r="N86" s="712"/>
      <c r="O86" s="712"/>
      <c r="P86" s="712"/>
      <c r="Q86" s="712"/>
      <c r="R86" s="712"/>
      <c r="S86" s="712"/>
      <c r="T86" s="712"/>
      <c r="U86" s="712"/>
      <c r="V86" s="712"/>
      <c r="W86" s="712"/>
      <c r="X86" s="712"/>
      <c r="Y86" s="712"/>
      <c r="Z86" s="712"/>
      <c r="AA86" s="712"/>
      <c r="AB86" s="712"/>
      <c r="AC86" s="712"/>
      <c r="AD86" s="712"/>
      <c r="AE86" s="712"/>
    </row>
    <row r="87" spans="1:31" s="757" customFormat="1" x14ac:dyDescent="0.2">
      <c r="E87" s="758"/>
      <c r="K87" s="712"/>
      <c r="L87" s="712"/>
      <c r="M87" s="712"/>
      <c r="N87" s="712"/>
      <c r="O87" s="712"/>
      <c r="P87" s="712"/>
      <c r="Q87" s="712"/>
      <c r="R87" s="712"/>
      <c r="S87" s="712"/>
      <c r="T87" s="712"/>
      <c r="U87" s="712"/>
      <c r="V87" s="712"/>
      <c r="W87" s="712"/>
      <c r="X87" s="712"/>
      <c r="Y87" s="712"/>
      <c r="Z87" s="712"/>
      <c r="AA87" s="712"/>
      <c r="AB87" s="712"/>
      <c r="AC87" s="712"/>
      <c r="AD87" s="712"/>
      <c r="AE87" s="712"/>
    </row>
    <row r="88" spans="1:31" s="757" customFormat="1" x14ac:dyDescent="0.2">
      <c r="E88" s="758"/>
      <c r="K88" s="712"/>
      <c r="L88" s="712"/>
      <c r="M88" s="712"/>
      <c r="N88" s="712"/>
      <c r="O88" s="712"/>
      <c r="P88" s="712"/>
      <c r="Q88" s="712"/>
      <c r="R88" s="712"/>
      <c r="S88" s="712"/>
      <c r="T88" s="712"/>
      <c r="U88" s="712"/>
      <c r="V88" s="712"/>
      <c r="W88" s="712"/>
      <c r="X88" s="712"/>
      <c r="Y88" s="712"/>
      <c r="Z88" s="712"/>
      <c r="AA88" s="712"/>
      <c r="AB88" s="712"/>
      <c r="AC88" s="712"/>
      <c r="AD88" s="712"/>
      <c r="AE88" s="712"/>
    </row>
    <row r="89" spans="1:31" s="757" customFormat="1" x14ac:dyDescent="0.2">
      <c r="E89" s="758"/>
      <c r="K89" s="712"/>
      <c r="L89" s="712"/>
      <c r="M89" s="712"/>
      <c r="N89" s="712"/>
      <c r="O89" s="712"/>
      <c r="P89" s="712"/>
      <c r="Q89" s="712"/>
      <c r="R89" s="712"/>
      <c r="S89" s="712"/>
      <c r="T89" s="712"/>
      <c r="U89" s="712"/>
      <c r="V89" s="712"/>
      <c r="W89" s="712"/>
      <c r="X89" s="712"/>
      <c r="Y89" s="712"/>
      <c r="Z89" s="712"/>
      <c r="AA89" s="712"/>
      <c r="AB89" s="712"/>
      <c r="AC89" s="712"/>
      <c r="AD89" s="712"/>
      <c r="AE89" s="712"/>
    </row>
    <row r="90" spans="1:31" s="757" customFormat="1" x14ac:dyDescent="0.2">
      <c r="E90" s="758"/>
      <c r="K90" s="712"/>
      <c r="L90" s="712"/>
      <c r="M90" s="712"/>
      <c r="N90" s="712"/>
      <c r="O90" s="712"/>
      <c r="P90" s="712"/>
      <c r="Q90" s="712"/>
      <c r="R90" s="712"/>
      <c r="S90" s="712"/>
      <c r="T90" s="712"/>
      <c r="U90" s="712"/>
      <c r="V90" s="712"/>
      <c r="W90" s="712"/>
      <c r="X90" s="712"/>
      <c r="Y90" s="712"/>
      <c r="Z90" s="712"/>
      <c r="AA90" s="712"/>
      <c r="AB90" s="712"/>
      <c r="AC90" s="712"/>
      <c r="AD90" s="712"/>
      <c r="AE90" s="712"/>
    </row>
    <row r="91" spans="1:31" s="757" customFormat="1" x14ac:dyDescent="0.2">
      <c r="E91" s="758"/>
      <c r="K91" s="712"/>
      <c r="L91" s="712"/>
      <c r="M91" s="712"/>
      <c r="N91" s="712"/>
      <c r="O91" s="712"/>
      <c r="P91" s="712"/>
      <c r="Q91" s="712"/>
      <c r="R91" s="712"/>
      <c r="S91" s="712"/>
      <c r="T91" s="712"/>
      <c r="U91" s="712"/>
      <c r="V91" s="712"/>
      <c r="W91" s="712"/>
      <c r="X91" s="712"/>
      <c r="Y91" s="712"/>
      <c r="Z91" s="712"/>
      <c r="AA91" s="712"/>
      <c r="AB91" s="712"/>
      <c r="AC91" s="712"/>
      <c r="AD91" s="712"/>
      <c r="AE91" s="712"/>
    </row>
    <row r="92" spans="1:31" s="757" customFormat="1" x14ac:dyDescent="0.2">
      <c r="E92" s="758"/>
      <c r="K92" s="712"/>
      <c r="L92" s="712"/>
      <c r="M92" s="712"/>
      <c r="N92" s="712"/>
      <c r="O92" s="712"/>
      <c r="P92" s="712"/>
      <c r="Q92" s="712"/>
      <c r="R92" s="712"/>
      <c r="S92" s="712"/>
      <c r="T92" s="712"/>
      <c r="U92" s="712"/>
      <c r="V92" s="712"/>
      <c r="W92" s="712"/>
      <c r="X92" s="712"/>
      <c r="Y92" s="712"/>
      <c r="Z92" s="712"/>
      <c r="AA92" s="712"/>
      <c r="AB92" s="712"/>
      <c r="AC92" s="712"/>
      <c r="AD92" s="712"/>
      <c r="AE92" s="712"/>
    </row>
    <row r="93" spans="1:31" s="757" customFormat="1" x14ac:dyDescent="0.2">
      <c r="E93" s="758"/>
      <c r="K93" s="712"/>
      <c r="L93" s="712"/>
      <c r="M93" s="712"/>
      <c r="N93" s="712"/>
      <c r="O93" s="712"/>
      <c r="P93" s="712"/>
      <c r="Q93" s="712"/>
      <c r="R93" s="712"/>
      <c r="S93" s="712"/>
      <c r="T93" s="712"/>
      <c r="U93" s="712"/>
      <c r="V93" s="712"/>
      <c r="W93" s="712"/>
      <c r="X93" s="712"/>
      <c r="Y93" s="712"/>
      <c r="Z93" s="712"/>
      <c r="AA93" s="712"/>
      <c r="AB93" s="712"/>
      <c r="AC93" s="712"/>
      <c r="AD93" s="712"/>
      <c r="AE93" s="712"/>
    </row>
    <row r="94" spans="1:31" s="757" customFormat="1" x14ac:dyDescent="0.2">
      <c r="E94" s="758"/>
      <c r="K94" s="712"/>
      <c r="L94" s="712"/>
      <c r="M94" s="712"/>
      <c r="N94" s="712"/>
      <c r="O94" s="712"/>
      <c r="P94" s="712"/>
      <c r="Q94" s="712"/>
      <c r="R94" s="712"/>
      <c r="S94" s="712"/>
      <c r="T94" s="712"/>
      <c r="U94" s="712"/>
      <c r="V94" s="712"/>
      <c r="W94" s="712"/>
      <c r="X94" s="712"/>
      <c r="Y94" s="712"/>
      <c r="Z94" s="712"/>
      <c r="AA94" s="712"/>
      <c r="AB94" s="712"/>
      <c r="AC94" s="712"/>
      <c r="AD94" s="712"/>
      <c r="AE94" s="712"/>
    </row>
    <row r="95" spans="1:31" s="757" customFormat="1" x14ac:dyDescent="0.2">
      <c r="E95" s="758"/>
      <c r="K95" s="712"/>
      <c r="L95" s="712"/>
      <c r="M95" s="712"/>
      <c r="N95" s="712"/>
      <c r="O95" s="712"/>
      <c r="P95" s="712"/>
      <c r="Q95" s="712"/>
      <c r="R95" s="712"/>
      <c r="S95" s="712"/>
      <c r="T95" s="712"/>
      <c r="U95" s="712"/>
      <c r="V95" s="712"/>
      <c r="W95" s="712"/>
      <c r="X95" s="712"/>
      <c r="Y95" s="712"/>
      <c r="Z95" s="712"/>
      <c r="AA95" s="712"/>
      <c r="AB95" s="712"/>
      <c r="AC95" s="712"/>
      <c r="AD95" s="712"/>
      <c r="AE95" s="712"/>
    </row>
    <row r="96" spans="1:31" s="757" customFormat="1" x14ac:dyDescent="0.2">
      <c r="E96" s="758"/>
      <c r="K96" s="712"/>
      <c r="L96" s="712"/>
      <c r="M96" s="712"/>
      <c r="N96" s="712"/>
      <c r="O96" s="712"/>
      <c r="P96" s="712"/>
      <c r="Q96" s="712"/>
      <c r="R96" s="712"/>
      <c r="S96" s="712"/>
      <c r="T96" s="712"/>
      <c r="U96" s="712"/>
      <c r="V96" s="712"/>
      <c r="W96" s="712"/>
      <c r="X96" s="712"/>
      <c r="Y96" s="712"/>
      <c r="Z96" s="712"/>
      <c r="AA96" s="712"/>
      <c r="AB96" s="712"/>
      <c r="AC96" s="712"/>
      <c r="AD96" s="712"/>
      <c r="AE96" s="712"/>
    </row>
    <row r="97" spans="5:31" s="757" customFormat="1" x14ac:dyDescent="0.2">
      <c r="E97" s="758"/>
      <c r="K97" s="712"/>
      <c r="L97" s="712"/>
      <c r="M97" s="712"/>
      <c r="N97" s="712"/>
      <c r="O97" s="712"/>
      <c r="P97" s="712"/>
      <c r="Q97" s="712"/>
      <c r="R97" s="712"/>
      <c r="S97" s="712"/>
      <c r="T97" s="712"/>
      <c r="U97" s="712"/>
      <c r="V97" s="712"/>
      <c r="W97" s="712"/>
      <c r="X97" s="712"/>
      <c r="Y97" s="712"/>
      <c r="Z97" s="712"/>
      <c r="AA97" s="712"/>
      <c r="AB97" s="712"/>
      <c r="AC97" s="712"/>
      <c r="AD97" s="712"/>
      <c r="AE97" s="712"/>
    </row>
    <row r="98" spans="5:31" s="757" customFormat="1" x14ac:dyDescent="0.2">
      <c r="E98" s="758"/>
      <c r="K98" s="712"/>
      <c r="L98" s="712"/>
      <c r="M98" s="712"/>
      <c r="N98" s="712"/>
      <c r="O98" s="712"/>
      <c r="P98" s="712"/>
      <c r="Q98" s="712"/>
      <c r="R98" s="712"/>
      <c r="S98" s="712"/>
      <c r="T98" s="712"/>
      <c r="U98" s="712"/>
      <c r="V98" s="712"/>
      <c r="W98" s="712"/>
      <c r="X98" s="712"/>
      <c r="Y98" s="712"/>
      <c r="Z98" s="712"/>
      <c r="AA98" s="712"/>
      <c r="AB98" s="712"/>
      <c r="AC98" s="712"/>
      <c r="AD98" s="712"/>
      <c r="AE98" s="712"/>
    </row>
    <row r="99" spans="5:31" s="757" customFormat="1" x14ac:dyDescent="0.2">
      <c r="E99" s="758"/>
      <c r="K99" s="712"/>
      <c r="L99" s="712"/>
      <c r="M99" s="712"/>
      <c r="N99" s="712"/>
      <c r="O99" s="712"/>
      <c r="P99" s="712"/>
      <c r="Q99" s="712"/>
      <c r="R99" s="712"/>
      <c r="S99" s="712"/>
      <c r="T99" s="712"/>
      <c r="U99" s="712"/>
      <c r="V99" s="712"/>
      <c r="W99" s="712"/>
      <c r="X99" s="712"/>
      <c r="Y99" s="712"/>
      <c r="Z99" s="712"/>
      <c r="AA99" s="712"/>
      <c r="AB99" s="712"/>
      <c r="AC99" s="712"/>
      <c r="AD99" s="712"/>
      <c r="AE99" s="712"/>
    </row>
    <row r="100" spans="5:31" s="757" customFormat="1" x14ac:dyDescent="0.2">
      <c r="E100" s="758"/>
      <c r="K100" s="712"/>
      <c r="L100" s="712"/>
      <c r="M100" s="712"/>
      <c r="N100" s="712"/>
      <c r="O100" s="712"/>
      <c r="P100" s="712"/>
      <c r="Q100" s="712"/>
      <c r="R100" s="712"/>
      <c r="S100" s="712"/>
      <c r="T100" s="712"/>
      <c r="U100" s="712"/>
      <c r="V100" s="712"/>
      <c r="W100" s="712"/>
      <c r="X100" s="712"/>
      <c r="Y100" s="712"/>
      <c r="Z100" s="712"/>
      <c r="AA100" s="712"/>
      <c r="AB100" s="712"/>
      <c r="AC100" s="712"/>
      <c r="AD100" s="712"/>
      <c r="AE100" s="712"/>
    </row>
    <row r="101" spans="5:31" s="757" customFormat="1" x14ac:dyDescent="0.2">
      <c r="E101" s="758"/>
      <c r="K101" s="712"/>
      <c r="L101" s="712"/>
      <c r="M101" s="712"/>
      <c r="N101" s="712"/>
      <c r="O101" s="712"/>
      <c r="P101" s="712"/>
      <c r="Q101" s="712"/>
      <c r="R101" s="712"/>
      <c r="S101" s="712"/>
      <c r="T101" s="712"/>
      <c r="U101" s="712"/>
      <c r="V101" s="712"/>
      <c r="W101" s="712"/>
      <c r="X101" s="712"/>
      <c r="Y101" s="712"/>
      <c r="Z101" s="712"/>
      <c r="AA101" s="712"/>
      <c r="AB101" s="712"/>
      <c r="AC101" s="712"/>
      <c r="AD101" s="712"/>
      <c r="AE101" s="712"/>
    </row>
    <row r="102" spans="5:31" s="757" customFormat="1" x14ac:dyDescent="0.2">
      <c r="E102" s="758"/>
      <c r="K102" s="712"/>
      <c r="L102" s="712"/>
      <c r="M102" s="712"/>
      <c r="N102" s="712"/>
      <c r="O102" s="712"/>
      <c r="P102" s="712"/>
      <c r="Q102" s="712"/>
      <c r="R102" s="712"/>
      <c r="S102" s="712"/>
      <c r="T102" s="712"/>
      <c r="U102" s="712"/>
      <c r="V102" s="712"/>
      <c r="W102" s="712"/>
      <c r="X102" s="712"/>
      <c r="Y102" s="712"/>
      <c r="Z102" s="712"/>
      <c r="AA102" s="712"/>
      <c r="AB102" s="712"/>
      <c r="AC102" s="712"/>
      <c r="AD102" s="712"/>
      <c r="AE102" s="712"/>
    </row>
    <row r="103" spans="5:31" s="757" customFormat="1" x14ac:dyDescent="0.2">
      <c r="E103" s="758"/>
      <c r="K103" s="712"/>
      <c r="L103" s="712"/>
      <c r="M103" s="712"/>
      <c r="N103" s="712"/>
      <c r="O103" s="712"/>
      <c r="P103" s="712"/>
      <c r="Q103" s="712"/>
      <c r="R103" s="712"/>
      <c r="S103" s="712"/>
      <c r="T103" s="712"/>
      <c r="U103" s="712"/>
      <c r="V103" s="712"/>
      <c r="W103" s="712"/>
      <c r="X103" s="712"/>
      <c r="Y103" s="712"/>
      <c r="Z103" s="712"/>
      <c r="AA103" s="712"/>
      <c r="AB103" s="712"/>
      <c r="AC103" s="712"/>
      <c r="AD103" s="712"/>
      <c r="AE103" s="712"/>
    </row>
    <row r="104" spans="5:31" s="757" customFormat="1" x14ac:dyDescent="0.2">
      <c r="E104" s="758"/>
      <c r="K104" s="712"/>
      <c r="L104" s="712"/>
      <c r="M104" s="712"/>
      <c r="N104" s="712"/>
      <c r="O104" s="712"/>
      <c r="P104" s="712"/>
      <c r="Q104" s="712"/>
      <c r="R104" s="712"/>
      <c r="S104" s="712"/>
      <c r="T104" s="712"/>
      <c r="U104" s="712"/>
      <c r="V104" s="712"/>
      <c r="W104" s="712"/>
      <c r="X104" s="712"/>
      <c r="Y104" s="712"/>
      <c r="Z104" s="712"/>
      <c r="AA104" s="712"/>
      <c r="AB104" s="712"/>
      <c r="AC104" s="712"/>
      <c r="AD104" s="712"/>
      <c r="AE104" s="712"/>
    </row>
    <row r="105" spans="5:31" s="757" customFormat="1" x14ac:dyDescent="0.2">
      <c r="E105" s="758"/>
      <c r="K105" s="712"/>
      <c r="L105" s="712"/>
      <c r="M105" s="712"/>
      <c r="N105" s="712"/>
      <c r="O105" s="712"/>
      <c r="P105" s="712"/>
      <c r="Q105" s="712"/>
      <c r="R105" s="712"/>
      <c r="S105" s="712"/>
      <c r="T105" s="712"/>
      <c r="U105" s="712"/>
      <c r="V105" s="712"/>
      <c r="W105" s="712"/>
      <c r="X105" s="712"/>
      <c r="Y105" s="712"/>
      <c r="Z105" s="712"/>
      <c r="AA105" s="712"/>
      <c r="AB105" s="712"/>
      <c r="AC105" s="712"/>
      <c r="AD105" s="712"/>
      <c r="AE105" s="712"/>
    </row>
    <row r="106" spans="5:31" s="757" customFormat="1" x14ac:dyDescent="0.2">
      <c r="E106" s="758"/>
      <c r="K106" s="712"/>
      <c r="L106" s="712"/>
      <c r="M106" s="712"/>
      <c r="N106" s="712"/>
      <c r="O106" s="712"/>
      <c r="P106" s="712"/>
      <c r="Q106" s="712"/>
      <c r="R106" s="712"/>
      <c r="S106" s="712"/>
      <c r="T106" s="712"/>
      <c r="U106" s="712"/>
      <c r="V106" s="712"/>
      <c r="W106" s="712"/>
      <c r="X106" s="712"/>
      <c r="Y106" s="712"/>
      <c r="Z106" s="712"/>
      <c r="AA106" s="712"/>
      <c r="AB106" s="712"/>
      <c r="AC106" s="712"/>
      <c r="AD106" s="712"/>
      <c r="AE106" s="712"/>
    </row>
    <row r="107" spans="5:31" s="757" customFormat="1" x14ac:dyDescent="0.2">
      <c r="E107" s="758"/>
      <c r="K107" s="712"/>
      <c r="L107" s="712"/>
      <c r="M107" s="712"/>
      <c r="N107" s="712"/>
      <c r="O107" s="712"/>
      <c r="P107" s="712"/>
      <c r="Q107" s="712"/>
      <c r="R107" s="712"/>
      <c r="S107" s="712"/>
      <c r="T107" s="712"/>
      <c r="U107" s="712"/>
      <c r="V107" s="712"/>
      <c r="W107" s="712"/>
      <c r="X107" s="712"/>
      <c r="Y107" s="712"/>
      <c r="Z107" s="712"/>
      <c r="AA107" s="712"/>
      <c r="AB107" s="712"/>
      <c r="AC107" s="712"/>
      <c r="AD107" s="712"/>
      <c r="AE107" s="712"/>
    </row>
    <row r="108" spans="5:31" s="757" customFormat="1" x14ac:dyDescent="0.2">
      <c r="E108" s="758"/>
      <c r="K108" s="712"/>
      <c r="L108" s="712"/>
      <c r="M108" s="712"/>
      <c r="N108" s="712"/>
      <c r="O108" s="712"/>
      <c r="P108" s="712"/>
      <c r="Q108" s="712"/>
      <c r="R108" s="712"/>
      <c r="S108" s="712"/>
      <c r="T108" s="712"/>
      <c r="U108" s="712"/>
      <c r="V108" s="712"/>
      <c r="W108" s="712"/>
      <c r="X108" s="712"/>
      <c r="Y108" s="712"/>
      <c r="Z108" s="712"/>
      <c r="AA108" s="712"/>
      <c r="AB108" s="712"/>
      <c r="AC108" s="712"/>
      <c r="AD108" s="712"/>
      <c r="AE108" s="712"/>
    </row>
    <row r="109" spans="5:31" s="757" customFormat="1" x14ac:dyDescent="0.2">
      <c r="E109" s="758"/>
      <c r="K109" s="712"/>
      <c r="L109" s="712"/>
      <c r="M109" s="712"/>
      <c r="N109" s="712"/>
      <c r="O109" s="712"/>
      <c r="P109" s="712"/>
      <c r="Q109" s="712"/>
      <c r="R109" s="712"/>
      <c r="S109" s="712"/>
      <c r="T109" s="712"/>
      <c r="U109" s="712"/>
      <c r="V109" s="712"/>
      <c r="W109" s="712"/>
      <c r="X109" s="712"/>
      <c r="Y109" s="712"/>
      <c r="Z109" s="712"/>
      <c r="AA109" s="712"/>
      <c r="AB109" s="712"/>
      <c r="AC109" s="712"/>
      <c r="AD109" s="712"/>
      <c r="AE109" s="712"/>
    </row>
    <row r="110" spans="5:31" s="757" customFormat="1" x14ac:dyDescent="0.2">
      <c r="E110" s="758"/>
      <c r="K110" s="712"/>
      <c r="L110" s="712"/>
      <c r="M110" s="712"/>
      <c r="N110" s="712"/>
      <c r="O110" s="712"/>
      <c r="P110" s="712"/>
      <c r="Q110" s="712"/>
      <c r="R110" s="712"/>
      <c r="S110" s="712"/>
      <c r="T110" s="712"/>
      <c r="U110" s="712"/>
      <c r="V110" s="712"/>
      <c r="W110" s="712"/>
      <c r="X110" s="712"/>
      <c r="Y110" s="712"/>
      <c r="Z110" s="712"/>
      <c r="AA110" s="712"/>
      <c r="AB110" s="712"/>
      <c r="AC110" s="712"/>
      <c r="AD110" s="712"/>
      <c r="AE110" s="712"/>
    </row>
    <row r="111" spans="5:31" s="757" customFormat="1" x14ac:dyDescent="0.2">
      <c r="E111" s="758"/>
      <c r="K111" s="712"/>
      <c r="L111" s="712"/>
      <c r="M111" s="712"/>
      <c r="N111" s="712"/>
      <c r="O111" s="712"/>
      <c r="P111" s="712"/>
      <c r="Q111" s="712"/>
      <c r="R111" s="712"/>
      <c r="S111" s="712"/>
      <c r="T111" s="712"/>
      <c r="U111" s="712"/>
      <c r="V111" s="712"/>
      <c r="W111" s="712"/>
      <c r="X111" s="712"/>
      <c r="Y111" s="712"/>
      <c r="Z111" s="712"/>
      <c r="AA111" s="712"/>
      <c r="AB111" s="712"/>
      <c r="AC111" s="712"/>
      <c r="AD111" s="712"/>
      <c r="AE111" s="712"/>
    </row>
    <row r="112" spans="5:31" s="757" customFormat="1" x14ac:dyDescent="0.2">
      <c r="E112" s="758"/>
      <c r="K112" s="712"/>
      <c r="L112" s="712"/>
      <c r="M112" s="712"/>
      <c r="N112" s="712"/>
      <c r="O112" s="712"/>
      <c r="P112" s="712"/>
      <c r="Q112" s="712"/>
      <c r="R112" s="712"/>
      <c r="S112" s="712"/>
      <c r="T112" s="712"/>
      <c r="U112" s="712"/>
      <c r="V112" s="712"/>
      <c r="W112" s="712"/>
      <c r="X112" s="712"/>
      <c r="Y112" s="712"/>
      <c r="Z112" s="712"/>
      <c r="AA112" s="712"/>
      <c r="AB112" s="712"/>
      <c r="AC112" s="712"/>
      <c r="AD112" s="712"/>
      <c r="AE112" s="712"/>
    </row>
    <row r="113" spans="5:31" s="757" customFormat="1" x14ac:dyDescent="0.2">
      <c r="E113" s="758"/>
      <c r="K113" s="712"/>
      <c r="L113" s="712"/>
      <c r="M113" s="712"/>
      <c r="N113" s="712"/>
      <c r="O113" s="712"/>
      <c r="P113" s="712"/>
      <c r="Q113" s="712"/>
      <c r="R113" s="712"/>
      <c r="S113" s="712"/>
      <c r="T113" s="712"/>
      <c r="U113" s="712"/>
      <c r="V113" s="712"/>
      <c r="W113" s="712"/>
      <c r="X113" s="712"/>
      <c r="Y113" s="712"/>
      <c r="Z113" s="712"/>
      <c r="AA113" s="712"/>
      <c r="AB113" s="712"/>
      <c r="AC113" s="712"/>
      <c r="AD113" s="712"/>
      <c r="AE113" s="712"/>
    </row>
    <row r="114" spans="5:31" s="757" customFormat="1" x14ac:dyDescent="0.2">
      <c r="E114" s="758"/>
      <c r="K114" s="712"/>
      <c r="L114" s="712"/>
      <c r="M114" s="712"/>
      <c r="N114" s="712"/>
      <c r="O114" s="712"/>
      <c r="P114" s="712"/>
      <c r="Q114" s="712"/>
      <c r="R114" s="712"/>
      <c r="S114" s="712"/>
      <c r="T114" s="712"/>
      <c r="U114" s="712"/>
      <c r="V114" s="712"/>
      <c r="W114" s="712"/>
      <c r="X114" s="712"/>
      <c r="Y114" s="712"/>
      <c r="Z114" s="712"/>
      <c r="AA114" s="712"/>
      <c r="AB114" s="712"/>
      <c r="AC114" s="712"/>
      <c r="AD114" s="712"/>
      <c r="AE114" s="712"/>
    </row>
    <row r="115" spans="5:31" s="757" customFormat="1" x14ac:dyDescent="0.2">
      <c r="E115" s="758"/>
      <c r="K115" s="712"/>
      <c r="L115" s="712"/>
      <c r="M115" s="712"/>
      <c r="N115" s="712"/>
      <c r="O115" s="712"/>
      <c r="P115" s="712"/>
      <c r="Q115" s="712"/>
      <c r="R115" s="712"/>
      <c r="S115" s="712"/>
      <c r="T115" s="712"/>
      <c r="U115" s="712"/>
      <c r="V115" s="712"/>
      <c r="W115" s="712"/>
      <c r="X115" s="712"/>
      <c r="Y115" s="712"/>
      <c r="Z115" s="712"/>
      <c r="AA115" s="712"/>
      <c r="AB115" s="712"/>
      <c r="AC115" s="712"/>
      <c r="AD115" s="712"/>
      <c r="AE115" s="712"/>
    </row>
    <row r="116" spans="5:31" s="757" customFormat="1" x14ac:dyDescent="0.2">
      <c r="E116" s="758"/>
      <c r="K116" s="712"/>
      <c r="L116" s="712"/>
      <c r="M116" s="712"/>
      <c r="N116" s="712"/>
      <c r="O116" s="712"/>
      <c r="P116" s="712"/>
      <c r="Q116" s="712"/>
      <c r="R116" s="712"/>
      <c r="S116" s="712"/>
      <c r="T116" s="712"/>
      <c r="U116" s="712"/>
      <c r="V116" s="712"/>
      <c r="W116" s="712"/>
      <c r="X116" s="712"/>
      <c r="Y116" s="712"/>
      <c r="Z116" s="712"/>
      <c r="AA116" s="712"/>
      <c r="AB116" s="712"/>
      <c r="AC116" s="712"/>
      <c r="AD116" s="712"/>
      <c r="AE116" s="712"/>
    </row>
    <row r="117" spans="5:31" s="757" customFormat="1" x14ac:dyDescent="0.2">
      <c r="E117" s="758"/>
      <c r="K117" s="712"/>
      <c r="L117" s="712"/>
      <c r="M117" s="712"/>
      <c r="N117" s="712"/>
      <c r="O117" s="712"/>
      <c r="P117" s="712"/>
      <c r="Q117" s="712"/>
      <c r="R117" s="712"/>
      <c r="S117" s="712"/>
      <c r="T117" s="712"/>
      <c r="U117" s="712"/>
      <c r="V117" s="712"/>
      <c r="W117" s="712"/>
      <c r="X117" s="712"/>
      <c r="Y117" s="712"/>
      <c r="Z117" s="712"/>
      <c r="AA117" s="712"/>
      <c r="AB117" s="712"/>
      <c r="AC117" s="712"/>
      <c r="AD117" s="712"/>
      <c r="AE117" s="712"/>
    </row>
    <row r="118" spans="5:31" s="757" customFormat="1" x14ac:dyDescent="0.2">
      <c r="E118" s="758"/>
      <c r="K118" s="712"/>
      <c r="L118" s="712"/>
      <c r="M118" s="712"/>
      <c r="N118" s="712"/>
      <c r="O118" s="712"/>
      <c r="P118" s="712"/>
      <c r="Q118" s="712"/>
      <c r="R118" s="712"/>
      <c r="S118" s="712"/>
      <c r="T118" s="712"/>
      <c r="U118" s="712"/>
      <c r="V118" s="712"/>
      <c r="W118" s="712"/>
      <c r="X118" s="712"/>
      <c r="Y118" s="712"/>
      <c r="Z118" s="712"/>
      <c r="AA118" s="712"/>
      <c r="AB118" s="712"/>
      <c r="AC118" s="712"/>
      <c r="AD118" s="712"/>
      <c r="AE118" s="712"/>
    </row>
    <row r="119" spans="5:31" s="757" customFormat="1" x14ac:dyDescent="0.2">
      <c r="E119" s="758"/>
      <c r="K119" s="712"/>
      <c r="L119" s="712"/>
      <c r="M119" s="712"/>
      <c r="N119" s="712"/>
      <c r="O119" s="712"/>
      <c r="P119" s="712"/>
      <c r="Q119" s="712"/>
      <c r="R119" s="712"/>
      <c r="S119" s="712"/>
      <c r="T119" s="712"/>
      <c r="U119" s="712"/>
      <c r="V119" s="712"/>
      <c r="W119" s="712"/>
      <c r="X119" s="712"/>
      <c r="Y119" s="712"/>
      <c r="Z119" s="712"/>
      <c r="AA119" s="712"/>
      <c r="AB119" s="712"/>
      <c r="AC119" s="712"/>
      <c r="AD119" s="712"/>
      <c r="AE119" s="712"/>
    </row>
    <row r="120" spans="5:31" s="757" customFormat="1" x14ac:dyDescent="0.2">
      <c r="E120" s="758"/>
      <c r="K120" s="712"/>
      <c r="L120" s="712"/>
      <c r="M120" s="712"/>
      <c r="N120" s="712"/>
      <c r="O120" s="712"/>
      <c r="P120" s="712"/>
      <c r="Q120" s="712"/>
      <c r="R120" s="712"/>
      <c r="S120" s="712"/>
      <c r="T120" s="712"/>
      <c r="U120" s="712"/>
      <c r="V120" s="712"/>
      <c r="W120" s="712"/>
      <c r="X120" s="712"/>
      <c r="Y120" s="712"/>
      <c r="Z120" s="712"/>
      <c r="AA120" s="712"/>
      <c r="AB120" s="712"/>
      <c r="AC120" s="712"/>
      <c r="AD120" s="712"/>
      <c r="AE120" s="712"/>
    </row>
    <row r="121" spans="5:31" s="757" customFormat="1" x14ac:dyDescent="0.2">
      <c r="E121" s="758"/>
      <c r="K121" s="712"/>
      <c r="L121" s="712"/>
      <c r="M121" s="712"/>
      <c r="N121" s="712"/>
      <c r="O121" s="712"/>
      <c r="P121" s="712"/>
      <c r="Q121" s="712"/>
      <c r="R121" s="712"/>
      <c r="S121" s="712"/>
      <c r="T121" s="712"/>
      <c r="U121" s="712"/>
      <c r="V121" s="712"/>
      <c r="W121" s="712"/>
      <c r="X121" s="712"/>
      <c r="Y121" s="712"/>
      <c r="Z121" s="712"/>
      <c r="AA121" s="712"/>
      <c r="AB121" s="712"/>
      <c r="AC121" s="712"/>
      <c r="AD121" s="712"/>
      <c r="AE121" s="712"/>
    </row>
    <row r="122" spans="5:31" s="757" customFormat="1" x14ac:dyDescent="0.2">
      <c r="E122" s="758"/>
      <c r="K122" s="712"/>
      <c r="L122" s="712"/>
      <c r="M122" s="712"/>
      <c r="N122" s="712"/>
      <c r="O122" s="712"/>
      <c r="P122" s="712"/>
      <c r="Q122" s="712"/>
      <c r="R122" s="712"/>
      <c r="S122" s="712"/>
      <c r="T122" s="712"/>
      <c r="U122" s="712"/>
      <c r="V122" s="712"/>
      <c r="W122" s="712"/>
      <c r="X122" s="712"/>
      <c r="Y122" s="712"/>
      <c r="Z122" s="712"/>
      <c r="AA122" s="712"/>
      <c r="AB122" s="712"/>
      <c r="AC122" s="712"/>
      <c r="AD122" s="712"/>
      <c r="AE122" s="712"/>
    </row>
    <row r="123" spans="5:31" s="757" customFormat="1" x14ac:dyDescent="0.2">
      <c r="E123" s="758"/>
      <c r="K123" s="712"/>
      <c r="L123" s="712"/>
      <c r="M123" s="712"/>
      <c r="N123" s="712"/>
      <c r="O123" s="712"/>
      <c r="P123" s="712"/>
      <c r="Q123" s="712"/>
      <c r="R123" s="712"/>
      <c r="S123" s="712"/>
      <c r="T123" s="712"/>
      <c r="U123" s="712"/>
      <c r="V123" s="712"/>
      <c r="W123" s="712"/>
      <c r="X123" s="712"/>
      <c r="Y123" s="712"/>
      <c r="Z123" s="712"/>
      <c r="AA123" s="712"/>
      <c r="AB123" s="712"/>
      <c r="AC123" s="712"/>
      <c r="AD123" s="712"/>
      <c r="AE123" s="712"/>
    </row>
    <row r="124" spans="5:31" s="757" customFormat="1" x14ac:dyDescent="0.2">
      <c r="E124" s="758"/>
      <c r="K124" s="712"/>
      <c r="L124" s="712"/>
      <c r="M124" s="712"/>
      <c r="N124" s="712"/>
      <c r="O124" s="712"/>
      <c r="P124" s="712"/>
      <c r="Q124" s="712"/>
      <c r="R124" s="712"/>
      <c r="S124" s="712"/>
      <c r="T124" s="712"/>
      <c r="U124" s="712"/>
      <c r="V124" s="712"/>
      <c r="W124" s="712"/>
      <c r="X124" s="712"/>
      <c r="Y124" s="712"/>
      <c r="Z124" s="712"/>
      <c r="AA124" s="712"/>
      <c r="AB124" s="712"/>
      <c r="AC124" s="712"/>
      <c r="AD124" s="712"/>
      <c r="AE124" s="712"/>
    </row>
    <row r="125" spans="5:31" s="757" customFormat="1" x14ac:dyDescent="0.2">
      <c r="E125" s="758"/>
      <c r="K125" s="712"/>
      <c r="L125" s="712"/>
      <c r="M125" s="712"/>
      <c r="N125" s="712"/>
      <c r="O125" s="712"/>
      <c r="P125" s="712"/>
      <c r="Q125" s="712"/>
      <c r="R125" s="712"/>
      <c r="S125" s="712"/>
      <c r="T125" s="712"/>
      <c r="U125" s="712"/>
      <c r="V125" s="712"/>
      <c r="W125" s="712"/>
      <c r="X125" s="712"/>
      <c r="Y125" s="712"/>
      <c r="Z125" s="712"/>
      <c r="AA125" s="712"/>
      <c r="AB125" s="712"/>
      <c r="AC125" s="712"/>
      <c r="AD125" s="712"/>
      <c r="AE125" s="712"/>
    </row>
    <row r="126" spans="5:31" s="757" customFormat="1" x14ac:dyDescent="0.2">
      <c r="E126" s="758"/>
      <c r="K126" s="712"/>
      <c r="L126" s="712"/>
      <c r="M126" s="712"/>
      <c r="N126" s="712"/>
      <c r="O126" s="712"/>
      <c r="P126" s="712"/>
      <c r="Q126" s="712"/>
      <c r="R126" s="712"/>
      <c r="S126" s="712"/>
      <c r="T126" s="712"/>
      <c r="U126" s="712"/>
      <c r="V126" s="712"/>
      <c r="W126" s="712"/>
      <c r="X126" s="712"/>
      <c r="Y126" s="712"/>
      <c r="Z126" s="712"/>
      <c r="AA126" s="712"/>
      <c r="AB126" s="712"/>
      <c r="AC126" s="712"/>
      <c r="AD126" s="712"/>
      <c r="AE126" s="712"/>
    </row>
    <row r="127" spans="5:31" s="757" customFormat="1" x14ac:dyDescent="0.2">
      <c r="E127" s="758"/>
      <c r="K127" s="712"/>
      <c r="L127" s="712"/>
      <c r="M127" s="712"/>
      <c r="N127" s="712"/>
      <c r="O127" s="712"/>
      <c r="P127" s="712"/>
      <c r="Q127" s="712"/>
      <c r="R127" s="712"/>
      <c r="S127" s="712"/>
      <c r="T127" s="712"/>
      <c r="U127" s="712"/>
      <c r="V127" s="712"/>
      <c r="W127" s="712"/>
      <c r="X127" s="712"/>
      <c r="Y127" s="712"/>
      <c r="Z127" s="712"/>
      <c r="AA127" s="712"/>
      <c r="AB127" s="712"/>
      <c r="AC127" s="712"/>
      <c r="AD127" s="712"/>
      <c r="AE127" s="712"/>
    </row>
    <row r="128" spans="5:31" s="757" customFormat="1" x14ac:dyDescent="0.2">
      <c r="E128" s="758"/>
      <c r="K128" s="712"/>
      <c r="L128" s="712"/>
      <c r="M128" s="712"/>
      <c r="N128" s="712"/>
      <c r="O128" s="712"/>
      <c r="P128" s="712"/>
      <c r="Q128" s="712"/>
      <c r="R128" s="712"/>
      <c r="S128" s="712"/>
      <c r="T128" s="712"/>
      <c r="U128" s="712"/>
      <c r="V128" s="712"/>
      <c r="W128" s="712"/>
      <c r="X128" s="712"/>
      <c r="Y128" s="712"/>
      <c r="Z128" s="712"/>
      <c r="AA128" s="712"/>
      <c r="AB128" s="712"/>
      <c r="AC128" s="712"/>
      <c r="AD128" s="712"/>
      <c r="AE128" s="712"/>
    </row>
    <row r="129" spans="5:31" s="757" customFormat="1" x14ac:dyDescent="0.2">
      <c r="E129" s="758"/>
      <c r="K129" s="712"/>
      <c r="L129" s="712"/>
      <c r="M129" s="712"/>
      <c r="N129" s="712"/>
      <c r="O129" s="712"/>
      <c r="P129" s="712"/>
      <c r="Q129" s="712"/>
      <c r="R129" s="712"/>
      <c r="S129" s="712"/>
      <c r="T129" s="712"/>
      <c r="U129" s="712"/>
      <c r="V129" s="712"/>
      <c r="W129" s="712"/>
      <c r="X129" s="712"/>
      <c r="Y129" s="712"/>
      <c r="Z129" s="712"/>
      <c r="AA129" s="712"/>
      <c r="AB129" s="712"/>
      <c r="AC129" s="712"/>
      <c r="AD129" s="712"/>
      <c r="AE129" s="712"/>
    </row>
    <row r="130" spans="5:31" s="757" customFormat="1" x14ac:dyDescent="0.2">
      <c r="E130" s="758"/>
      <c r="K130" s="712"/>
      <c r="L130" s="712"/>
      <c r="M130" s="712"/>
      <c r="N130" s="712"/>
      <c r="O130" s="712"/>
      <c r="P130" s="712"/>
      <c r="Q130" s="712"/>
      <c r="R130" s="712"/>
      <c r="S130" s="712"/>
      <c r="T130" s="712"/>
      <c r="U130" s="712"/>
      <c r="V130" s="712"/>
      <c r="W130" s="712"/>
      <c r="X130" s="712"/>
      <c r="Y130" s="712"/>
      <c r="Z130" s="712"/>
      <c r="AA130" s="712"/>
      <c r="AB130" s="712"/>
      <c r="AC130" s="712"/>
      <c r="AD130" s="712"/>
      <c r="AE130" s="712"/>
    </row>
    <row r="131" spans="5:31" s="757" customFormat="1" x14ac:dyDescent="0.2">
      <c r="E131" s="758"/>
      <c r="K131" s="712"/>
      <c r="L131" s="712"/>
      <c r="M131" s="712"/>
      <c r="N131" s="712"/>
      <c r="O131" s="712"/>
      <c r="P131" s="712"/>
      <c r="Q131" s="712"/>
      <c r="R131" s="712"/>
      <c r="S131" s="712"/>
      <c r="T131" s="712"/>
      <c r="U131" s="712"/>
      <c r="V131" s="712"/>
      <c r="W131" s="712"/>
      <c r="X131" s="712"/>
      <c r="Y131" s="712"/>
      <c r="Z131" s="712"/>
      <c r="AA131" s="712"/>
      <c r="AB131" s="712"/>
      <c r="AC131" s="712"/>
      <c r="AD131" s="712"/>
      <c r="AE131" s="712"/>
    </row>
    <row r="132" spans="5:31" s="757" customFormat="1" x14ac:dyDescent="0.2">
      <c r="E132" s="758"/>
      <c r="K132" s="712"/>
      <c r="L132" s="712"/>
      <c r="M132" s="712"/>
      <c r="N132" s="712"/>
      <c r="O132" s="712"/>
      <c r="P132" s="712"/>
      <c r="Q132" s="712"/>
      <c r="R132" s="712"/>
      <c r="S132" s="712"/>
      <c r="T132" s="712"/>
      <c r="U132" s="712"/>
      <c r="V132" s="712"/>
      <c r="W132" s="712"/>
      <c r="X132" s="712"/>
      <c r="Y132" s="712"/>
      <c r="Z132" s="712"/>
      <c r="AA132" s="712"/>
      <c r="AB132" s="712"/>
      <c r="AC132" s="712"/>
      <c r="AD132" s="712"/>
      <c r="AE132" s="712"/>
    </row>
    <row r="133" spans="5:31" s="757" customFormat="1" x14ac:dyDescent="0.2">
      <c r="E133" s="758"/>
      <c r="K133" s="712"/>
      <c r="L133" s="712"/>
      <c r="M133" s="712"/>
      <c r="N133" s="712"/>
      <c r="O133" s="712"/>
      <c r="P133" s="712"/>
      <c r="Q133" s="712"/>
      <c r="R133" s="712"/>
      <c r="S133" s="712"/>
      <c r="T133" s="712"/>
      <c r="U133" s="712"/>
      <c r="V133" s="712"/>
      <c r="W133" s="712"/>
      <c r="X133" s="712"/>
      <c r="Y133" s="712"/>
      <c r="Z133" s="712"/>
      <c r="AA133" s="712"/>
      <c r="AB133" s="712"/>
      <c r="AC133" s="712"/>
      <c r="AD133" s="712"/>
      <c r="AE133" s="712"/>
    </row>
    <row r="134" spans="5:31" s="757" customFormat="1" x14ac:dyDescent="0.2">
      <c r="E134" s="758"/>
      <c r="K134" s="712"/>
      <c r="L134" s="712"/>
      <c r="M134" s="712"/>
      <c r="N134" s="712"/>
      <c r="O134" s="712"/>
      <c r="P134" s="712"/>
      <c r="Q134" s="712"/>
      <c r="R134" s="712"/>
      <c r="S134" s="712"/>
      <c r="T134" s="712"/>
      <c r="U134" s="712"/>
      <c r="V134" s="712"/>
      <c r="W134" s="712"/>
      <c r="X134" s="712"/>
      <c r="Y134" s="712"/>
      <c r="Z134" s="712"/>
      <c r="AA134" s="712"/>
      <c r="AB134" s="712"/>
      <c r="AC134" s="712"/>
      <c r="AD134" s="712"/>
      <c r="AE134" s="712"/>
    </row>
    <row r="135" spans="5:31" s="757" customFormat="1" x14ac:dyDescent="0.2">
      <c r="E135" s="758"/>
      <c r="K135" s="712"/>
      <c r="L135" s="712"/>
      <c r="M135" s="712"/>
      <c r="N135" s="712"/>
      <c r="O135" s="712"/>
      <c r="P135" s="712"/>
      <c r="Q135" s="712"/>
      <c r="R135" s="712"/>
      <c r="S135" s="712"/>
      <c r="T135" s="712"/>
      <c r="U135" s="712"/>
      <c r="V135" s="712"/>
      <c r="W135" s="712"/>
      <c r="X135" s="712"/>
      <c r="Y135" s="712"/>
      <c r="Z135" s="712"/>
      <c r="AA135" s="712"/>
      <c r="AB135" s="712"/>
      <c r="AC135" s="712"/>
      <c r="AD135" s="712"/>
      <c r="AE135" s="712"/>
    </row>
    <row r="136" spans="5:31" s="757" customFormat="1" x14ac:dyDescent="0.2">
      <c r="E136" s="758"/>
      <c r="K136" s="712"/>
      <c r="L136" s="712"/>
      <c r="M136" s="712"/>
      <c r="N136" s="712"/>
      <c r="O136" s="712"/>
      <c r="P136" s="712"/>
      <c r="Q136" s="712"/>
      <c r="R136" s="712"/>
      <c r="S136" s="712"/>
      <c r="T136" s="712"/>
      <c r="U136" s="712"/>
      <c r="V136" s="712"/>
      <c r="W136" s="712"/>
      <c r="X136" s="712"/>
      <c r="Y136" s="712"/>
      <c r="Z136" s="712"/>
      <c r="AA136" s="712"/>
      <c r="AB136" s="712"/>
      <c r="AC136" s="712"/>
      <c r="AD136" s="712"/>
      <c r="AE136" s="712"/>
    </row>
    <row r="137" spans="5:31" s="757" customFormat="1" x14ac:dyDescent="0.2">
      <c r="E137" s="758"/>
      <c r="K137" s="712"/>
      <c r="L137" s="712"/>
      <c r="M137" s="712"/>
      <c r="N137" s="712"/>
      <c r="O137" s="712"/>
      <c r="P137" s="712"/>
      <c r="Q137" s="712"/>
      <c r="R137" s="712"/>
      <c r="S137" s="712"/>
      <c r="T137" s="712"/>
      <c r="U137" s="712"/>
      <c r="V137" s="712"/>
      <c r="W137" s="712"/>
      <c r="X137" s="712"/>
      <c r="Y137" s="712"/>
      <c r="Z137" s="712"/>
      <c r="AA137" s="712"/>
      <c r="AB137" s="712"/>
      <c r="AC137" s="712"/>
      <c r="AD137" s="712"/>
      <c r="AE137" s="712"/>
    </row>
    <row r="138" spans="5:31" s="757" customFormat="1" x14ac:dyDescent="0.2">
      <c r="E138" s="758"/>
      <c r="K138" s="712"/>
      <c r="L138" s="712"/>
      <c r="M138" s="712"/>
      <c r="N138" s="712"/>
      <c r="O138" s="712"/>
      <c r="P138" s="712"/>
      <c r="Q138" s="712"/>
      <c r="R138" s="712"/>
      <c r="S138" s="712"/>
      <c r="T138" s="712"/>
      <c r="U138" s="712"/>
      <c r="V138" s="712"/>
      <c r="W138" s="712"/>
      <c r="X138" s="712"/>
      <c r="Y138" s="712"/>
      <c r="Z138" s="712"/>
      <c r="AA138" s="712"/>
      <c r="AB138" s="712"/>
      <c r="AC138" s="712"/>
      <c r="AD138" s="712"/>
      <c r="AE138" s="712"/>
    </row>
    <row r="139" spans="5:31" s="757" customFormat="1" x14ac:dyDescent="0.2">
      <c r="E139" s="758"/>
      <c r="K139" s="712"/>
      <c r="L139" s="712"/>
      <c r="M139" s="712"/>
      <c r="N139" s="712"/>
      <c r="O139" s="712"/>
      <c r="P139" s="712"/>
      <c r="Q139" s="712"/>
      <c r="R139" s="712"/>
      <c r="S139" s="712"/>
      <c r="T139" s="712"/>
      <c r="U139" s="712"/>
      <c r="V139" s="712"/>
      <c r="W139" s="712"/>
      <c r="X139" s="712"/>
      <c r="Y139" s="712"/>
      <c r="Z139" s="712"/>
      <c r="AA139" s="712"/>
      <c r="AB139" s="712"/>
      <c r="AC139" s="712"/>
      <c r="AD139" s="712"/>
      <c r="AE139" s="712"/>
    </row>
    <row r="140" spans="5:31" s="757" customFormat="1" x14ac:dyDescent="0.2">
      <c r="E140" s="758"/>
      <c r="K140" s="712"/>
      <c r="L140" s="712"/>
      <c r="M140" s="712"/>
      <c r="N140" s="712"/>
      <c r="O140" s="712"/>
      <c r="P140" s="712"/>
      <c r="Q140" s="712"/>
      <c r="R140" s="712"/>
      <c r="S140" s="712"/>
      <c r="T140" s="712"/>
      <c r="U140" s="712"/>
      <c r="V140" s="712"/>
      <c r="W140" s="712"/>
      <c r="X140" s="712"/>
      <c r="Y140" s="712"/>
      <c r="Z140" s="712"/>
      <c r="AA140" s="712"/>
      <c r="AB140" s="712"/>
      <c r="AC140" s="712"/>
      <c r="AD140" s="712"/>
      <c r="AE140" s="712"/>
    </row>
    <row r="141" spans="5:31" s="757" customFormat="1" x14ac:dyDescent="0.2">
      <c r="E141" s="758"/>
      <c r="K141" s="712"/>
      <c r="L141" s="712"/>
      <c r="M141" s="712"/>
      <c r="N141" s="712"/>
      <c r="O141" s="712"/>
      <c r="P141" s="712"/>
      <c r="Q141" s="712"/>
      <c r="R141" s="712"/>
      <c r="S141" s="712"/>
      <c r="T141" s="712"/>
      <c r="U141" s="712"/>
      <c r="V141" s="712"/>
      <c r="W141" s="712"/>
      <c r="X141" s="712"/>
      <c r="Y141" s="712"/>
      <c r="Z141" s="712"/>
      <c r="AA141" s="712"/>
      <c r="AB141" s="712"/>
      <c r="AC141" s="712"/>
      <c r="AD141" s="712"/>
      <c r="AE141" s="712"/>
    </row>
    <row r="142" spans="5:31" s="757" customFormat="1" x14ac:dyDescent="0.2">
      <c r="E142" s="758"/>
      <c r="K142" s="712"/>
      <c r="L142" s="712"/>
      <c r="M142" s="712"/>
      <c r="N142" s="712"/>
      <c r="O142" s="712"/>
      <c r="P142" s="712"/>
      <c r="Q142" s="712"/>
      <c r="R142" s="712"/>
      <c r="S142" s="712"/>
      <c r="T142" s="712"/>
      <c r="U142" s="712"/>
      <c r="V142" s="712"/>
      <c r="W142" s="712"/>
      <c r="X142" s="712"/>
      <c r="Y142" s="712"/>
      <c r="Z142" s="712"/>
      <c r="AA142" s="712"/>
      <c r="AB142" s="712"/>
      <c r="AC142" s="712"/>
      <c r="AD142" s="712"/>
      <c r="AE142" s="712"/>
    </row>
    <row r="143" spans="5:31" s="757" customFormat="1" x14ac:dyDescent="0.2">
      <c r="E143" s="758"/>
      <c r="K143" s="712"/>
      <c r="L143" s="712"/>
      <c r="M143" s="712"/>
      <c r="N143" s="712"/>
      <c r="O143" s="712"/>
      <c r="P143" s="712"/>
      <c r="Q143" s="712"/>
      <c r="R143" s="712"/>
      <c r="S143" s="712"/>
      <c r="T143" s="712"/>
      <c r="U143" s="712"/>
      <c r="V143" s="712"/>
      <c r="W143" s="712"/>
      <c r="X143" s="712"/>
      <c r="Y143" s="712"/>
      <c r="Z143" s="712"/>
      <c r="AA143" s="712"/>
      <c r="AB143" s="712"/>
      <c r="AC143" s="712"/>
      <c r="AD143" s="712"/>
      <c r="AE143" s="712"/>
    </row>
    <row r="144" spans="5:31" s="757" customFormat="1" x14ac:dyDescent="0.2">
      <c r="E144" s="758"/>
      <c r="K144" s="712"/>
      <c r="L144" s="712"/>
      <c r="M144" s="712"/>
      <c r="N144" s="712"/>
      <c r="O144" s="712"/>
      <c r="P144" s="712"/>
      <c r="Q144" s="712"/>
      <c r="R144" s="712"/>
      <c r="S144" s="712"/>
      <c r="T144" s="712"/>
      <c r="U144" s="712"/>
      <c r="V144" s="712"/>
      <c r="W144" s="712"/>
      <c r="X144" s="712"/>
      <c r="Y144" s="712"/>
      <c r="Z144" s="712"/>
      <c r="AA144" s="712"/>
      <c r="AB144" s="712"/>
      <c r="AC144" s="712"/>
      <c r="AD144" s="712"/>
      <c r="AE144" s="712"/>
    </row>
    <row r="145" spans="5:31" s="757" customFormat="1" x14ac:dyDescent="0.2">
      <c r="E145" s="758"/>
      <c r="K145" s="712"/>
      <c r="L145" s="712"/>
      <c r="M145" s="712"/>
      <c r="N145" s="712"/>
      <c r="O145" s="712"/>
      <c r="P145" s="712"/>
      <c r="Q145" s="712"/>
      <c r="R145" s="712"/>
      <c r="S145" s="712"/>
      <c r="T145" s="712"/>
      <c r="U145" s="712"/>
      <c r="V145" s="712"/>
      <c r="W145" s="712"/>
      <c r="X145" s="712"/>
      <c r="Y145" s="712"/>
      <c r="Z145" s="712"/>
      <c r="AA145" s="712"/>
      <c r="AB145" s="712"/>
      <c r="AC145" s="712"/>
      <c r="AD145" s="712"/>
      <c r="AE145" s="712"/>
    </row>
    <row r="146" spans="5:31" s="757" customFormat="1" x14ac:dyDescent="0.2">
      <c r="E146" s="758"/>
      <c r="K146" s="712"/>
      <c r="L146" s="712"/>
      <c r="M146" s="712"/>
      <c r="N146" s="712"/>
      <c r="O146" s="712"/>
      <c r="P146" s="712"/>
      <c r="Q146" s="712"/>
      <c r="R146" s="712"/>
      <c r="S146" s="712"/>
      <c r="T146" s="712"/>
      <c r="U146" s="712"/>
      <c r="V146" s="712"/>
      <c r="W146" s="712"/>
      <c r="X146" s="712"/>
      <c r="Y146" s="712"/>
      <c r="Z146" s="712"/>
      <c r="AA146" s="712"/>
      <c r="AB146" s="712"/>
      <c r="AC146" s="712"/>
      <c r="AD146" s="712"/>
      <c r="AE146" s="712"/>
    </row>
    <row r="147" spans="5:31" s="757" customFormat="1" x14ac:dyDescent="0.2">
      <c r="E147" s="758"/>
      <c r="K147" s="712"/>
      <c r="L147" s="712"/>
      <c r="M147" s="712"/>
      <c r="N147" s="712"/>
      <c r="O147" s="712"/>
      <c r="P147" s="712"/>
      <c r="Q147" s="712"/>
      <c r="R147" s="712"/>
      <c r="S147" s="712"/>
      <c r="T147" s="712"/>
      <c r="U147" s="712"/>
      <c r="V147" s="712"/>
      <c r="W147" s="712"/>
      <c r="X147" s="712"/>
      <c r="Y147" s="712"/>
      <c r="Z147" s="712"/>
      <c r="AA147" s="712"/>
      <c r="AB147" s="712"/>
      <c r="AC147" s="712"/>
      <c r="AD147" s="712"/>
      <c r="AE147" s="712"/>
    </row>
    <row r="148" spans="5:31" s="757" customFormat="1" x14ac:dyDescent="0.2">
      <c r="E148" s="758"/>
      <c r="K148" s="712"/>
      <c r="L148" s="712"/>
      <c r="M148" s="712"/>
      <c r="N148" s="712"/>
      <c r="O148" s="712"/>
      <c r="P148" s="712"/>
      <c r="Q148" s="712"/>
      <c r="R148" s="712"/>
      <c r="S148" s="712"/>
      <c r="T148" s="712"/>
      <c r="U148" s="712"/>
      <c r="V148" s="712"/>
      <c r="W148" s="712"/>
      <c r="X148" s="712"/>
      <c r="Y148" s="712"/>
      <c r="Z148" s="712"/>
      <c r="AA148" s="712"/>
      <c r="AB148" s="712"/>
      <c r="AC148" s="712"/>
      <c r="AD148" s="712"/>
      <c r="AE148" s="712"/>
    </row>
    <row r="149" spans="5:31" s="757" customFormat="1" x14ac:dyDescent="0.2">
      <c r="E149" s="758"/>
      <c r="K149" s="712"/>
      <c r="L149" s="712"/>
      <c r="M149" s="712"/>
      <c r="N149" s="712"/>
      <c r="O149" s="712"/>
      <c r="P149" s="712"/>
      <c r="Q149" s="712"/>
      <c r="R149" s="712"/>
      <c r="S149" s="712"/>
      <c r="T149" s="712"/>
      <c r="U149" s="712"/>
      <c r="V149" s="712"/>
      <c r="W149" s="712"/>
      <c r="X149" s="712"/>
      <c r="Y149" s="712"/>
      <c r="Z149" s="712"/>
      <c r="AA149" s="712"/>
      <c r="AB149" s="712"/>
      <c r="AC149" s="712"/>
      <c r="AD149" s="712"/>
      <c r="AE149" s="712"/>
    </row>
    <row r="150" spans="5:31" s="757" customFormat="1" x14ac:dyDescent="0.2">
      <c r="E150" s="758"/>
      <c r="K150" s="712"/>
      <c r="L150" s="712"/>
      <c r="M150" s="712"/>
      <c r="N150" s="712"/>
      <c r="O150" s="712"/>
      <c r="P150" s="712"/>
      <c r="Q150" s="712"/>
      <c r="R150" s="712"/>
      <c r="S150" s="712"/>
      <c r="T150" s="712"/>
      <c r="U150" s="712"/>
      <c r="V150" s="712"/>
      <c r="W150" s="712"/>
      <c r="X150" s="712"/>
      <c r="Y150" s="712"/>
      <c r="Z150" s="712"/>
      <c r="AA150" s="712"/>
      <c r="AB150" s="712"/>
      <c r="AC150" s="712"/>
      <c r="AD150" s="712"/>
      <c r="AE150" s="712"/>
    </row>
    <row r="151" spans="5:31" s="757" customFormat="1" x14ac:dyDescent="0.2">
      <c r="E151" s="758"/>
      <c r="K151" s="712"/>
      <c r="L151" s="712"/>
      <c r="M151" s="712"/>
      <c r="N151" s="712"/>
      <c r="O151" s="712"/>
      <c r="P151" s="712"/>
      <c r="Q151" s="712"/>
      <c r="R151" s="712"/>
      <c r="S151" s="712"/>
      <c r="T151" s="712"/>
      <c r="U151" s="712"/>
      <c r="V151" s="712"/>
      <c r="W151" s="712"/>
      <c r="X151" s="712"/>
      <c r="Y151" s="712"/>
      <c r="Z151" s="712"/>
      <c r="AA151" s="712"/>
      <c r="AB151" s="712"/>
      <c r="AC151" s="712"/>
      <c r="AD151" s="712"/>
      <c r="AE151" s="712"/>
    </row>
    <row r="152" spans="5:31" s="757" customFormat="1" x14ac:dyDescent="0.2">
      <c r="E152" s="758"/>
      <c r="K152" s="712"/>
      <c r="L152" s="712"/>
      <c r="M152" s="712"/>
      <c r="N152" s="712"/>
      <c r="O152" s="712"/>
      <c r="P152" s="712"/>
      <c r="Q152" s="712"/>
      <c r="R152" s="712"/>
      <c r="S152" s="712"/>
      <c r="T152" s="712"/>
      <c r="U152" s="712"/>
      <c r="V152" s="712"/>
      <c r="W152" s="712"/>
      <c r="X152" s="712"/>
      <c r="Y152" s="712"/>
      <c r="Z152" s="712"/>
      <c r="AA152" s="712"/>
      <c r="AB152" s="712"/>
      <c r="AC152" s="712"/>
      <c r="AD152" s="712"/>
      <c r="AE152" s="712"/>
    </row>
    <row r="153" spans="5:31" s="757" customFormat="1" x14ac:dyDescent="0.2">
      <c r="E153" s="758"/>
      <c r="K153" s="712"/>
      <c r="L153" s="712"/>
      <c r="M153" s="712"/>
      <c r="N153" s="712"/>
      <c r="O153" s="712"/>
      <c r="P153" s="712"/>
      <c r="Q153" s="712"/>
      <c r="R153" s="712"/>
      <c r="S153" s="712"/>
      <c r="T153" s="712"/>
      <c r="U153" s="712"/>
      <c r="V153" s="712"/>
      <c r="W153" s="712"/>
      <c r="X153" s="712"/>
      <c r="Y153" s="712"/>
      <c r="Z153" s="712"/>
      <c r="AA153" s="712"/>
      <c r="AB153" s="712"/>
      <c r="AC153" s="712"/>
      <c r="AD153" s="712"/>
      <c r="AE153" s="712"/>
    </row>
    <row r="154" spans="5:31" s="757" customFormat="1" x14ac:dyDescent="0.2">
      <c r="E154" s="758"/>
      <c r="K154" s="712"/>
      <c r="L154" s="712"/>
      <c r="M154" s="712"/>
      <c r="N154" s="712"/>
      <c r="O154" s="712"/>
      <c r="P154" s="712"/>
      <c r="Q154" s="712"/>
      <c r="R154" s="712"/>
      <c r="S154" s="712"/>
      <c r="T154" s="712"/>
      <c r="U154" s="712"/>
      <c r="V154" s="712"/>
      <c r="W154" s="712"/>
      <c r="X154" s="712"/>
      <c r="Y154" s="712"/>
      <c r="Z154" s="712"/>
      <c r="AA154" s="712"/>
      <c r="AB154" s="712"/>
      <c r="AC154" s="712"/>
      <c r="AD154" s="712"/>
      <c r="AE154" s="712"/>
    </row>
    <row r="155" spans="5:31" s="757" customFormat="1" x14ac:dyDescent="0.2">
      <c r="E155" s="758"/>
      <c r="K155" s="712"/>
      <c r="L155" s="712"/>
      <c r="M155" s="712"/>
      <c r="N155" s="712"/>
      <c r="O155" s="712"/>
      <c r="P155" s="712"/>
      <c r="Q155" s="712"/>
      <c r="R155" s="712"/>
      <c r="S155" s="712"/>
      <c r="T155" s="712"/>
      <c r="U155" s="712"/>
      <c r="V155" s="712"/>
      <c r="W155" s="712"/>
      <c r="X155" s="712"/>
      <c r="Y155" s="712"/>
      <c r="Z155" s="712"/>
      <c r="AA155" s="712"/>
      <c r="AB155" s="712"/>
      <c r="AC155" s="712"/>
      <c r="AD155" s="712"/>
      <c r="AE155" s="712"/>
    </row>
    <row r="156" spans="5:31" s="757" customFormat="1" x14ac:dyDescent="0.2">
      <c r="E156" s="758"/>
      <c r="K156" s="712"/>
      <c r="L156" s="712"/>
      <c r="M156" s="712"/>
      <c r="N156" s="712"/>
      <c r="O156" s="712"/>
      <c r="P156" s="712"/>
      <c r="Q156" s="712"/>
      <c r="R156" s="712"/>
      <c r="S156" s="712"/>
      <c r="T156" s="712"/>
      <c r="U156" s="712"/>
      <c r="V156" s="712"/>
      <c r="W156" s="712"/>
      <c r="X156" s="712"/>
      <c r="Y156" s="712"/>
      <c r="Z156" s="712"/>
      <c r="AA156" s="712"/>
      <c r="AB156" s="712"/>
      <c r="AC156" s="712"/>
      <c r="AD156" s="712"/>
      <c r="AE156" s="712"/>
    </row>
    <row r="157" spans="5:31" s="757" customFormat="1" x14ac:dyDescent="0.2">
      <c r="E157" s="758"/>
      <c r="K157" s="712"/>
      <c r="L157" s="712"/>
      <c r="M157" s="712"/>
      <c r="N157" s="712"/>
      <c r="O157" s="712"/>
      <c r="P157" s="712"/>
      <c r="Q157" s="712"/>
      <c r="R157" s="712"/>
      <c r="S157" s="712"/>
      <c r="T157" s="712"/>
      <c r="U157" s="712"/>
      <c r="V157" s="712"/>
      <c r="W157" s="712"/>
      <c r="X157" s="712"/>
      <c r="Y157" s="712"/>
      <c r="Z157" s="712"/>
      <c r="AA157" s="712"/>
      <c r="AB157" s="712"/>
      <c r="AC157" s="712"/>
      <c r="AD157" s="712"/>
      <c r="AE157" s="712"/>
    </row>
    <row r="158" spans="5:31" s="757" customFormat="1" x14ac:dyDescent="0.2">
      <c r="E158" s="758"/>
      <c r="K158" s="712"/>
      <c r="L158" s="712"/>
      <c r="M158" s="712"/>
      <c r="N158" s="712"/>
      <c r="O158" s="712"/>
      <c r="P158" s="712"/>
      <c r="Q158" s="712"/>
      <c r="R158" s="712"/>
      <c r="S158" s="712"/>
      <c r="T158" s="712"/>
      <c r="U158" s="712"/>
      <c r="V158" s="712"/>
      <c r="W158" s="712"/>
      <c r="X158" s="712"/>
      <c r="Y158" s="712"/>
      <c r="Z158" s="712"/>
      <c r="AA158" s="712"/>
      <c r="AB158" s="712"/>
      <c r="AC158" s="712"/>
      <c r="AD158" s="712"/>
      <c r="AE158" s="712"/>
    </row>
    <row r="159" spans="5:31" s="757" customFormat="1" x14ac:dyDescent="0.2">
      <c r="E159" s="758"/>
      <c r="K159" s="712"/>
      <c r="L159" s="712"/>
      <c r="M159" s="712"/>
      <c r="N159" s="712"/>
      <c r="O159" s="712"/>
      <c r="P159" s="712"/>
      <c r="Q159" s="712"/>
      <c r="R159" s="712"/>
      <c r="S159" s="712"/>
      <c r="T159" s="712"/>
      <c r="U159" s="712"/>
      <c r="V159" s="712"/>
      <c r="W159" s="712"/>
      <c r="X159" s="712"/>
      <c r="Y159" s="712"/>
      <c r="Z159" s="712"/>
      <c r="AA159" s="712"/>
      <c r="AB159" s="712"/>
      <c r="AC159" s="712"/>
      <c r="AD159" s="712"/>
      <c r="AE159" s="712"/>
    </row>
    <row r="160" spans="5:31" s="757" customFormat="1" x14ac:dyDescent="0.2">
      <c r="E160" s="758"/>
      <c r="K160" s="712"/>
      <c r="L160" s="712"/>
      <c r="M160" s="712"/>
      <c r="N160" s="712"/>
      <c r="O160" s="712"/>
      <c r="P160" s="712"/>
      <c r="Q160" s="712"/>
      <c r="R160" s="712"/>
      <c r="S160" s="712"/>
      <c r="T160" s="712"/>
      <c r="U160" s="712"/>
      <c r="V160" s="712"/>
      <c r="W160" s="712"/>
      <c r="X160" s="712"/>
      <c r="Y160" s="712"/>
      <c r="Z160" s="712"/>
      <c r="AA160" s="712"/>
      <c r="AB160" s="712"/>
      <c r="AC160" s="712"/>
      <c r="AD160" s="712"/>
      <c r="AE160" s="712"/>
    </row>
    <row r="161" spans="5:31" s="757" customFormat="1" x14ac:dyDescent="0.2">
      <c r="E161" s="758"/>
      <c r="K161" s="712"/>
      <c r="L161" s="712"/>
      <c r="M161" s="712"/>
      <c r="N161" s="712"/>
      <c r="O161" s="712"/>
      <c r="P161" s="712"/>
      <c r="Q161" s="712"/>
      <c r="R161" s="712"/>
      <c r="S161" s="712"/>
      <c r="T161" s="712"/>
      <c r="U161" s="712"/>
      <c r="V161" s="712"/>
      <c r="W161" s="712"/>
      <c r="X161" s="712"/>
      <c r="Y161" s="712"/>
      <c r="Z161" s="712"/>
      <c r="AA161" s="712"/>
      <c r="AB161" s="712"/>
      <c r="AC161" s="712"/>
      <c r="AD161" s="712"/>
      <c r="AE161" s="712"/>
    </row>
    <row r="162" spans="5:31" s="757" customFormat="1" x14ac:dyDescent="0.2">
      <c r="E162" s="758"/>
      <c r="K162" s="712"/>
      <c r="L162" s="712"/>
      <c r="M162" s="712"/>
      <c r="N162" s="712"/>
      <c r="O162" s="712"/>
      <c r="P162" s="712"/>
      <c r="Q162" s="712"/>
      <c r="R162" s="712"/>
      <c r="S162" s="712"/>
      <c r="T162" s="712"/>
      <c r="U162" s="712"/>
      <c r="V162" s="712"/>
      <c r="W162" s="712"/>
      <c r="X162" s="712"/>
      <c r="Y162" s="712"/>
      <c r="Z162" s="712"/>
      <c r="AA162" s="712"/>
      <c r="AB162" s="712"/>
      <c r="AC162" s="712"/>
      <c r="AD162" s="712"/>
      <c r="AE162" s="712"/>
    </row>
    <row r="163" spans="5:31" s="757" customFormat="1" x14ac:dyDescent="0.2">
      <c r="E163" s="758"/>
      <c r="K163" s="712"/>
      <c r="L163" s="712"/>
      <c r="M163" s="712"/>
      <c r="N163" s="712"/>
      <c r="O163" s="712"/>
      <c r="P163" s="712"/>
      <c r="Q163" s="712"/>
      <c r="R163" s="712"/>
      <c r="S163" s="712"/>
      <c r="T163" s="712"/>
      <c r="U163" s="712"/>
      <c r="V163" s="712"/>
      <c r="W163" s="712"/>
      <c r="X163" s="712"/>
      <c r="Y163" s="712"/>
      <c r="Z163" s="712"/>
      <c r="AA163" s="712"/>
      <c r="AB163" s="712"/>
      <c r="AC163" s="712"/>
      <c r="AD163" s="712"/>
      <c r="AE163" s="712"/>
    </row>
    <row r="164" spans="5:31" s="757" customFormat="1" x14ac:dyDescent="0.2">
      <c r="E164" s="758"/>
      <c r="K164" s="712"/>
      <c r="L164" s="712"/>
      <c r="M164" s="712"/>
      <c r="N164" s="712"/>
      <c r="O164" s="712"/>
      <c r="P164" s="712"/>
      <c r="Q164" s="712"/>
      <c r="R164" s="712"/>
      <c r="S164" s="712"/>
      <c r="T164" s="712"/>
      <c r="U164" s="712"/>
      <c r="V164" s="712"/>
      <c r="W164" s="712"/>
      <c r="X164" s="712"/>
      <c r="Y164" s="712"/>
      <c r="Z164" s="712"/>
      <c r="AA164" s="712"/>
      <c r="AB164" s="712"/>
      <c r="AC164" s="712"/>
      <c r="AD164" s="712"/>
      <c r="AE164" s="712"/>
    </row>
    <row r="165" spans="5:31" s="757" customFormat="1" x14ac:dyDescent="0.2">
      <c r="E165" s="758"/>
      <c r="K165" s="712"/>
      <c r="L165" s="712"/>
      <c r="M165" s="712"/>
      <c r="N165" s="712"/>
      <c r="O165" s="712"/>
      <c r="P165" s="712"/>
      <c r="Q165" s="712"/>
      <c r="R165" s="712"/>
      <c r="S165" s="712"/>
      <c r="T165" s="712"/>
      <c r="U165" s="712"/>
      <c r="V165" s="712"/>
      <c r="W165" s="712"/>
      <c r="X165" s="712"/>
      <c r="Y165" s="712"/>
      <c r="Z165" s="712"/>
      <c r="AA165" s="712"/>
      <c r="AB165" s="712"/>
      <c r="AC165" s="712"/>
      <c r="AD165" s="712"/>
      <c r="AE165" s="712"/>
    </row>
    <row r="166" spans="5:31" s="757" customFormat="1" x14ac:dyDescent="0.2">
      <c r="E166" s="758"/>
      <c r="K166" s="712"/>
      <c r="L166" s="712"/>
      <c r="M166" s="712"/>
      <c r="N166" s="712"/>
      <c r="O166" s="712"/>
      <c r="P166" s="712"/>
      <c r="Q166" s="712"/>
      <c r="R166" s="712"/>
      <c r="S166" s="712"/>
      <c r="T166" s="712"/>
      <c r="U166" s="712"/>
      <c r="V166" s="712"/>
      <c r="W166" s="712"/>
      <c r="X166" s="712"/>
      <c r="Y166" s="712"/>
      <c r="Z166" s="712"/>
      <c r="AA166" s="712"/>
      <c r="AB166" s="712"/>
      <c r="AC166" s="712"/>
      <c r="AD166" s="712"/>
      <c r="AE166" s="712"/>
    </row>
    <row r="167" spans="5:31" s="757" customFormat="1" x14ac:dyDescent="0.2">
      <c r="E167" s="758"/>
      <c r="K167" s="712"/>
      <c r="L167" s="712"/>
      <c r="M167" s="712"/>
      <c r="N167" s="712"/>
      <c r="O167" s="712"/>
      <c r="P167" s="712"/>
      <c r="Q167" s="712"/>
      <c r="R167" s="712"/>
      <c r="S167" s="712"/>
      <c r="T167" s="712"/>
      <c r="U167" s="712"/>
      <c r="V167" s="712"/>
      <c r="W167" s="712"/>
      <c r="X167" s="712"/>
      <c r="Y167" s="712"/>
      <c r="Z167" s="712"/>
      <c r="AA167" s="712"/>
      <c r="AB167" s="712"/>
      <c r="AC167" s="712"/>
      <c r="AD167" s="712"/>
      <c r="AE167" s="712"/>
    </row>
    <row r="168" spans="5:31" s="757" customFormat="1" x14ac:dyDescent="0.2">
      <c r="E168" s="758"/>
      <c r="K168" s="712"/>
      <c r="L168" s="712"/>
      <c r="M168" s="712"/>
      <c r="N168" s="712"/>
      <c r="O168" s="712"/>
      <c r="P168" s="712"/>
      <c r="Q168" s="712"/>
      <c r="R168" s="712"/>
      <c r="S168" s="712"/>
      <c r="T168" s="712"/>
      <c r="U168" s="712"/>
      <c r="V168" s="712"/>
      <c r="W168" s="712"/>
      <c r="X168" s="712"/>
      <c r="Y168" s="712"/>
      <c r="Z168" s="712"/>
      <c r="AA168" s="712"/>
      <c r="AB168" s="712"/>
      <c r="AC168" s="712"/>
      <c r="AD168" s="712"/>
      <c r="AE168" s="712"/>
    </row>
    <row r="169" spans="5:31" s="757" customFormat="1" x14ac:dyDescent="0.2">
      <c r="E169" s="758"/>
      <c r="K169" s="712"/>
      <c r="L169" s="712"/>
      <c r="M169" s="712"/>
      <c r="N169" s="712"/>
      <c r="O169" s="712"/>
      <c r="P169" s="712"/>
      <c r="Q169" s="712"/>
      <c r="R169" s="712"/>
      <c r="S169" s="712"/>
      <c r="T169" s="712"/>
      <c r="U169" s="712"/>
      <c r="V169" s="712"/>
      <c r="W169" s="712"/>
      <c r="X169" s="712"/>
      <c r="Y169" s="712"/>
      <c r="Z169" s="712"/>
      <c r="AA169" s="712"/>
      <c r="AB169" s="712"/>
      <c r="AC169" s="712"/>
      <c r="AD169" s="712"/>
      <c r="AE169" s="712"/>
    </row>
    <row r="170" spans="5:31" s="757" customFormat="1" x14ac:dyDescent="0.2">
      <c r="E170" s="758"/>
      <c r="K170" s="712"/>
      <c r="L170" s="712"/>
      <c r="M170" s="712"/>
      <c r="N170" s="712"/>
      <c r="O170" s="712"/>
      <c r="P170" s="712"/>
      <c r="Q170" s="712"/>
      <c r="R170" s="712"/>
      <c r="S170" s="712"/>
      <c r="T170" s="712"/>
      <c r="U170" s="712"/>
      <c r="V170" s="712"/>
      <c r="W170" s="712"/>
      <c r="X170" s="712"/>
      <c r="Y170" s="712"/>
      <c r="Z170" s="712"/>
      <c r="AA170" s="712"/>
      <c r="AB170" s="712"/>
      <c r="AC170" s="712"/>
      <c r="AD170" s="712"/>
      <c r="AE170" s="712"/>
    </row>
    <row r="171" spans="5:31" s="757" customFormat="1" x14ac:dyDescent="0.2">
      <c r="E171" s="758"/>
      <c r="K171" s="712"/>
      <c r="L171" s="712"/>
      <c r="M171" s="712"/>
      <c r="N171" s="712"/>
      <c r="O171" s="712"/>
      <c r="P171" s="712"/>
      <c r="Q171" s="712"/>
      <c r="R171" s="712"/>
      <c r="S171" s="712"/>
      <c r="T171" s="712"/>
      <c r="U171" s="712"/>
      <c r="V171" s="712"/>
      <c r="W171" s="712"/>
      <c r="X171" s="712"/>
      <c r="Y171" s="712"/>
      <c r="Z171" s="712"/>
      <c r="AA171" s="712"/>
      <c r="AB171" s="712"/>
      <c r="AC171" s="712"/>
      <c r="AD171" s="712"/>
      <c r="AE171" s="712"/>
    </row>
    <row r="172" spans="5:31" s="757" customFormat="1" x14ac:dyDescent="0.2">
      <c r="E172" s="758"/>
      <c r="K172" s="712"/>
      <c r="L172" s="712"/>
      <c r="M172" s="712"/>
      <c r="N172" s="712"/>
      <c r="O172" s="712"/>
      <c r="P172" s="712"/>
      <c r="Q172" s="712"/>
      <c r="R172" s="712"/>
      <c r="S172" s="712"/>
      <c r="T172" s="712"/>
      <c r="U172" s="712"/>
      <c r="V172" s="712"/>
      <c r="W172" s="712"/>
      <c r="X172" s="712"/>
      <c r="Y172" s="712"/>
      <c r="Z172" s="712"/>
      <c r="AA172" s="712"/>
      <c r="AB172" s="712"/>
      <c r="AC172" s="712"/>
      <c r="AD172" s="712"/>
      <c r="AE172" s="712"/>
    </row>
    <row r="173" spans="5:31" s="757" customFormat="1" x14ac:dyDescent="0.2">
      <c r="E173" s="758"/>
      <c r="K173" s="712"/>
      <c r="L173" s="712"/>
      <c r="M173" s="712"/>
      <c r="N173" s="712"/>
      <c r="O173" s="712"/>
      <c r="P173" s="712"/>
      <c r="Q173" s="712"/>
      <c r="R173" s="712"/>
      <c r="S173" s="712"/>
      <c r="T173" s="712"/>
      <c r="U173" s="712"/>
      <c r="V173" s="712"/>
      <c r="W173" s="712"/>
      <c r="X173" s="712"/>
      <c r="Y173" s="712"/>
      <c r="Z173" s="712"/>
      <c r="AA173" s="712"/>
      <c r="AB173" s="712"/>
      <c r="AC173" s="712"/>
      <c r="AD173" s="712"/>
      <c r="AE173" s="712"/>
    </row>
    <row r="174" spans="5:31" s="757" customFormat="1" x14ac:dyDescent="0.2">
      <c r="E174" s="758"/>
      <c r="K174" s="712"/>
      <c r="L174" s="712"/>
      <c r="M174" s="712"/>
      <c r="N174" s="712"/>
      <c r="O174" s="712"/>
      <c r="P174" s="712"/>
      <c r="Q174" s="712"/>
      <c r="R174" s="712"/>
      <c r="S174" s="712"/>
      <c r="T174" s="712"/>
      <c r="U174" s="712"/>
      <c r="V174" s="712"/>
      <c r="W174" s="712"/>
      <c r="X174" s="712"/>
      <c r="Y174" s="712"/>
      <c r="Z174" s="712"/>
      <c r="AA174" s="712"/>
      <c r="AB174" s="712"/>
      <c r="AC174" s="712"/>
      <c r="AD174" s="712"/>
      <c r="AE174" s="712"/>
    </row>
    <row r="175" spans="5:31" s="757" customFormat="1" x14ac:dyDescent="0.2">
      <c r="E175" s="758"/>
      <c r="K175" s="712"/>
      <c r="L175" s="712"/>
      <c r="M175" s="712"/>
      <c r="N175" s="712"/>
      <c r="O175" s="712"/>
      <c r="P175" s="712"/>
      <c r="Q175" s="712"/>
      <c r="R175" s="712"/>
      <c r="S175" s="712"/>
      <c r="T175" s="712"/>
      <c r="U175" s="712"/>
      <c r="V175" s="712"/>
      <c r="W175" s="712"/>
      <c r="X175" s="712"/>
      <c r="Y175" s="712"/>
      <c r="Z175" s="712"/>
      <c r="AA175" s="712"/>
      <c r="AB175" s="712"/>
      <c r="AC175" s="712"/>
      <c r="AD175" s="712"/>
      <c r="AE175" s="712"/>
    </row>
    <row r="176" spans="5:31" s="757" customFormat="1" x14ac:dyDescent="0.2">
      <c r="E176" s="758"/>
      <c r="K176" s="712"/>
      <c r="L176" s="712"/>
      <c r="M176" s="712"/>
      <c r="N176" s="712"/>
      <c r="O176" s="712"/>
      <c r="P176" s="712"/>
      <c r="Q176" s="712"/>
      <c r="R176" s="712"/>
      <c r="S176" s="712"/>
      <c r="T176" s="712"/>
      <c r="U176" s="712"/>
      <c r="V176" s="712"/>
      <c r="W176" s="712"/>
      <c r="X176" s="712"/>
      <c r="Y176" s="712"/>
      <c r="Z176" s="712"/>
      <c r="AA176" s="712"/>
      <c r="AB176" s="712"/>
      <c r="AC176" s="712"/>
      <c r="AD176" s="712"/>
      <c r="AE176" s="712"/>
    </row>
    <row r="177" spans="5:31" s="757" customFormat="1" x14ac:dyDescent="0.2">
      <c r="E177" s="758"/>
      <c r="K177" s="712"/>
      <c r="L177" s="712"/>
      <c r="M177" s="712"/>
      <c r="N177" s="712"/>
      <c r="O177" s="712"/>
      <c r="P177" s="712"/>
      <c r="Q177" s="712"/>
      <c r="R177" s="712"/>
      <c r="S177" s="712"/>
      <c r="T177" s="712"/>
      <c r="U177" s="712"/>
      <c r="V177" s="712"/>
      <c r="W177" s="712"/>
      <c r="X177" s="712"/>
      <c r="Y177" s="712"/>
      <c r="Z177" s="712"/>
      <c r="AA177" s="712"/>
      <c r="AB177" s="712"/>
      <c r="AC177" s="712"/>
      <c r="AD177" s="712"/>
      <c r="AE177" s="712"/>
    </row>
    <row r="178" spans="5:31" s="757" customFormat="1" x14ac:dyDescent="0.2">
      <c r="E178" s="758"/>
      <c r="K178" s="712"/>
      <c r="L178" s="712"/>
      <c r="M178" s="712"/>
      <c r="N178" s="712"/>
      <c r="O178" s="712"/>
      <c r="P178" s="712"/>
      <c r="Q178" s="712"/>
      <c r="R178" s="712"/>
      <c r="S178" s="712"/>
      <c r="T178" s="712"/>
      <c r="U178" s="712"/>
      <c r="V178" s="712"/>
      <c r="W178" s="712"/>
      <c r="X178" s="712"/>
      <c r="Y178" s="712"/>
      <c r="Z178" s="712"/>
      <c r="AA178" s="712"/>
      <c r="AB178" s="712"/>
      <c r="AC178" s="712"/>
      <c r="AD178" s="712"/>
      <c r="AE178" s="712"/>
    </row>
    <row r="179" spans="5:31" s="757" customFormat="1" x14ac:dyDescent="0.2">
      <c r="E179" s="758"/>
      <c r="K179" s="712"/>
      <c r="L179" s="712"/>
      <c r="M179" s="712"/>
      <c r="N179" s="712"/>
      <c r="O179" s="712"/>
      <c r="P179" s="712"/>
      <c r="Q179" s="712"/>
      <c r="R179" s="712"/>
      <c r="S179" s="712"/>
      <c r="T179" s="712"/>
      <c r="U179" s="712"/>
      <c r="V179" s="712"/>
      <c r="W179" s="712"/>
      <c r="X179" s="712"/>
      <c r="Y179" s="712"/>
      <c r="Z179" s="712"/>
      <c r="AA179" s="712"/>
      <c r="AB179" s="712"/>
      <c r="AC179" s="712"/>
      <c r="AD179" s="712"/>
      <c r="AE179" s="712"/>
    </row>
    <row r="180" spans="5:31" s="757" customFormat="1" x14ac:dyDescent="0.2">
      <c r="E180" s="758"/>
      <c r="K180" s="712"/>
      <c r="L180" s="712"/>
      <c r="M180" s="712"/>
      <c r="N180" s="712"/>
      <c r="O180" s="712"/>
      <c r="P180" s="712"/>
      <c r="Q180" s="712"/>
      <c r="R180" s="712"/>
      <c r="S180" s="712"/>
      <c r="T180" s="712"/>
      <c r="U180" s="712"/>
      <c r="V180" s="712"/>
      <c r="W180" s="712"/>
      <c r="X180" s="712"/>
      <c r="Y180" s="712"/>
      <c r="Z180" s="712"/>
      <c r="AA180" s="712"/>
      <c r="AB180" s="712"/>
      <c r="AC180" s="712"/>
      <c r="AD180" s="712"/>
      <c r="AE180" s="712"/>
    </row>
    <row r="181" spans="5:31" s="757" customFormat="1" x14ac:dyDescent="0.2">
      <c r="E181" s="758"/>
      <c r="K181" s="712"/>
      <c r="L181" s="712"/>
      <c r="M181" s="712"/>
      <c r="N181" s="712"/>
      <c r="O181" s="712"/>
      <c r="P181" s="712"/>
      <c r="Q181" s="712"/>
      <c r="R181" s="712"/>
      <c r="S181" s="712"/>
      <c r="T181" s="712"/>
      <c r="U181" s="712"/>
      <c r="V181" s="712"/>
      <c r="W181" s="712"/>
      <c r="X181" s="712"/>
      <c r="Y181" s="712"/>
      <c r="Z181" s="712"/>
      <c r="AA181" s="712"/>
      <c r="AB181" s="712"/>
      <c r="AC181" s="712"/>
      <c r="AD181" s="712"/>
      <c r="AE181" s="712"/>
    </row>
    <row r="182" spans="5:31" s="757" customFormat="1" x14ac:dyDescent="0.2">
      <c r="E182" s="758"/>
      <c r="K182" s="712"/>
      <c r="L182" s="712"/>
      <c r="M182" s="712"/>
      <c r="N182" s="712"/>
      <c r="O182" s="712"/>
      <c r="P182" s="712"/>
      <c r="Q182" s="712"/>
      <c r="R182" s="712"/>
      <c r="S182" s="712"/>
      <c r="T182" s="712"/>
      <c r="U182" s="712"/>
      <c r="V182" s="712"/>
      <c r="W182" s="712"/>
      <c r="X182" s="712"/>
      <c r="Y182" s="712"/>
      <c r="Z182" s="712"/>
      <c r="AA182" s="712"/>
      <c r="AB182" s="712"/>
      <c r="AC182" s="712"/>
      <c r="AD182" s="712"/>
      <c r="AE182" s="712"/>
    </row>
    <row r="183" spans="5:31" s="757" customFormat="1" x14ac:dyDescent="0.2">
      <c r="E183" s="758"/>
      <c r="K183" s="712"/>
      <c r="L183" s="712"/>
      <c r="M183" s="712"/>
      <c r="N183" s="712"/>
      <c r="O183" s="712"/>
      <c r="P183" s="712"/>
      <c r="Q183" s="712"/>
      <c r="R183" s="712"/>
      <c r="S183" s="712"/>
      <c r="T183" s="712"/>
      <c r="U183" s="712"/>
      <c r="V183" s="712"/>
      <c r="W183" s="712"/>
      <c r="X183" s="712"/>
      <c r="Y183" s="712"/>
      <c r="Z183" s="712"/>
      <c r="AA183" s="712"/>
      <c r="AB183" s="712"/>
      <c r="AC183" s="712"/>
      <c r="AD183" s="712"/>
      <c r="AE183" s="712"/>
    </row>
    <row r="184" spans="5:31" s="757" customFormat="1" x14ac:dyDescent="0.2">
      <c r="E184" s="758"/>
      <c r="K184" s="712"/>
      <c r="L184" s="712"/>
      <c r="M184" s="712"/>
      <c r="N184" s="712"/>
      <c r="O184" s="712"/>
      <c r="P184" s="712"/>
      <c r="Q184" s="712"/>
      <c r="R184" s="712"/>
      <c r="S184" s="712"/>
      <c r="T184" s="712"/>
      <c r="U184" s="712"/>
      <c r="V184" s="712"/>
      <c r="W184" s="712"/>
      <c r="X184" s="712"/>
      <c r="Y184" s="712"/>
      <c r="Z184" s="712"/>
      <c r="AA184" s="712"/>
      <c r="AB184" s="712"/>
      <c r="AC184" s="712"/>
      <c r="AD184" s="712"/>
      <c r="AE184" s="712"/>
    </row>
    <row r="185" spans="5:31" s="757" customFormat="1" x14ac:dyDescent="0.2">
      <c r="E185" s="758"/>
      <c r="K185" s="712"/>
      <c r="L185" s="712"/>
      <c r="M185" s="712"/>
      <c r="N185" s="712"/>
      <c r="O185" s="712"/>
      <c r="P185" s="712"/>
      <c r="Q185" s="712"/>
      <c r="R185" s="712"/>
      <c r="S185" s="712"/>
      <c r="T185" s="712"/>
      <c r="U185" s="712"/>
      <c r="V185" s="712"/>
      <c r="W185" s="712"/>
      <c r="X185" s="712"/>
      <c r="Y185" s="712"/>
      <c r="Z185" s="712"/>
      <c r="AA185" s="712"/>
      <c r="AB185" s="712"/>
      <c r="AC185" s="712"/>
      <c r="AD185" s="712"/>
      <c r="AE185" s="712"/>
    </row>
    <row r="186" spans="5:31" s="757" customFormat="1" x14ac:dyDescent="0.2">
      <c r="E186" s="758"/>
      <c r="K186" s="712"/>
      <c r="L186" s="712"/>
      <c r="M186" s="712"/>
      <c r="N186" s="712"/>
      <c r="O186" s="712"/>
      <c r="P186" s="712"/>
      <c r="Q186" s="712"/>
      <c r="R186" s="712"/>
      <c r="S186" s="712"/>
      <c r="T186" s="712"/>
      <c r="U186" s="712"/>
      <c r="V186" s="712"/>
      <c r="W186" s="712"/>
      <c r="X186" s="712"/>
      <c r="Y186" s="712"/>
      <c r="Z186" s="712"/>
      <c r="AA186" s="712"/>
      <c r="AB186" s="712"/>
      <c r="AC186" s="712"/>
      <c r="AD186" s="712"/>
      <c r="AE186" s="712"/>
    </row>
    <row r="187" spans="5:31" s="757" customFormat="1" x14ac:dyDescent="0.2">
      <c r="E187" s="758"/>
      <c r="K187" s="712"/>
      <c r="L187" s="712"/>
      <c r="M187" s="712"/>
      <c r="N187" s="712"/>
      <c r="O187" s="712"/>
      <c r="P187" s="712"/>
      <c r="Q187" s="712"/>
      <c r="R187" s="712"/>
      <c r="S187" s="712"/>
      <c r="T187" s="712"/>
      <c r="U187" s="712"/>
      <c r="V187" s="712"/>
      <c r="W187" s="712"/>
      <c r="X187" s="712"/>
      <c r="Y187" s="712"/>
      <c r="Z187" s="712"/>
      <c r="AA187" s="712"/>
      <c r="AB187" s="712"/>
      <c r="AC187" s="712"/>
      <c r="AD187" s="712"/>
      <c r="AE187" s="712"/>
    </row>
    <row r="188" spans="5:31" s="757" customFormat="1" x14ac:dyDescent="0.2">
      <c r="E188" s="758"/>
      <c r="K188" s="712"/>
      <c r="L188" s="712"/>
      <c r="M188" s="712"/>
      <c r="N188" s="712"/>
      <c r="O188" s="712"/>
      <c r="P188" s="712"/>
      <c r="Q188" s="712"/>
      <c r="R188" s="712"/>
      <c r="S188" s="712"/>
      <c r="T188" s="712"/>
      <c r="U188" s="712"/>
      <c r="V188" s="712"/>
      <c r="W188" s="712"/>
      <c r="X188" s="712"/>
      <c r="Y188" s="712"/>
      <c r="Z188" s="712"/>
      <c r="AA188" s="712"/>
      <c r="AB188" s="712"/>
      <c r="AC188" s="712"/>
      <c r="AD188" s="712"/>
      <c r="AE188" s="712"/>
    </row>
    <row r="189" spans="5:31" s="757" customFormat="1" x14ac:dyDescent="0.2">
      <c r="E189" s="758"/>
      <c r="K189" s="712"/>
      <c r="L189" s="712"/>
      <c r="M189" s="712"/>
      <c r="N189" s="712"/>
      <c r="O189" s="712"/>
      <c r="P189" s="712"/>
      <c r="Q189" s="712"/>
      <c r="R189" s="712"/>
      <c r="S189" s="712"/>
      <c r="T189" s="712"/>
      <c r="U189" s="712"/>
      <c r="V189" s="712"/>
      <c r="W189" s="712"/>
      <c r="X189" s="712"/>
      <c r="Y189" s="712"/>
      <c r="Z189" s="712"/>
      <c r="AA189" s="712"/>
      <c r="AB189" s="712"/>
      <c r="AC189" s="712"/>
      <c r="AD189" s="712"/>
      <c r="AE189" s="712"/>
    </row>
    <row r="190" spans="5:31" s="757" customFormat="1" x14ac:dyDescent="0.2">
      <c r="E190" s="758"/>
      <c r="K190" s="712"/>
      <c r="L190" s="712"/>
      <c r="M190" s="712"/>
      <c r="N190" s="712"/>
      <c r="O190" s="712"/>
      <c r="P190" s="712"/>
      <c r="Q190" s="712"/>
      <c r="R190" s="712"/>
      <c r="S190" s="712"/>
      <c r="T190" s="712"/>
      <c r="U190" s="712"/>
      <c r="V190" s="712"/>
      <c r="W190" s="712"/>
      <c r="X190" s="712"/>
      <c r="Y190" s="712"/>
      <c r="Z190" s="712"/>
      <c r="AA190" s="712"/>
      <c r="AB190" s="712"/>
      <c r="AC190" s="712"/>
      <c r="AD190" s="712"/>
      <c r="AE190" s="712"/>
    </row>
    <row r="191" spans="5:31" s="757" customFormat="1" x14ac:dyDescent="0.2">
      <c r="E191" s="758"/>
      <c r="K191" s="712"/>
      <c r="L191" s="712"/>
      <c r="M191" s="712"/>
      <c r="N191" s="712"/>
      <c r="O191" s="712"/>
      <c r="P191" s="712"/>
      <c r="Q191" s="712"/>
      <c r="R191" s="712"/>
      <c r="S191" s="712"/>
      <c r="T191" s="712"/>
      <c r="U191" s="712"/>
      <c r="V191" s="712"/>
      <c r="W191" s="712"/>
      <c r="X191" s="712"/>
      <c r="Y191" s="712"/>
      <c r="Z191" s="712"/>
      <c r="AA191" s="712"/>
      <c r="AB191" s="712"/>
      <c r="AC191" s="712"/>
      <c r="AD191" s="712"/>
      <c r="AE191" s="712"/>
    </row>
    <row r="192" spans="5:31" s="757" customFormat="1" x14ac:dyDescent="0.2">
      <c r="E192" s="758"/>
      <c r="K192" s="712"/>
      <c r="L192" s="712"/>
      <c r="M192" s="712"/>
      <c r="N192" s="712"/>
      <c r="O192" s="712"/>
      <c r="P192" s="712"/>
      <c r="Q192" s="712"/>
      <c r="R192" s="712"/>
      <c r="S192" s="712"/>
      <c r="T192" s="712"/>
      <c r="U192" s="712"/>
      <c r="V192" s="712"/>
      <c r="W192" s="712"/>
      <c r="X192" s="712"/>
      <c r="Y192" s="712"/>
      <c r="Z192" s="712"/>
      <c r="AA192" s="712"/>
      <c r="AB192" s="712"/>
      <c r="AC192" s="712"/>
      <c r="AD192" s="712"/>
      <c r="AE192" s="712"/>
    </row>
    <row r="193" spans="5:31" s="757" customFormat="1" x14ac:dyDescent="0.2">
      <c r="E193" s="758"/>
      <c r="K193" s="712"/>
      <c r="L193" s="712"/>
      <c r="M193" s="712"/>
      <c r="N193" s="712"/>
      <c r="O193" s="712"/>
      <c r="P193" s="712"/>
      <c r="Q193" s="712"/>
      <c r="R193" s="712"/>
      <c r="S193" s="712"/>
      <c r="T193" s="712"/>
      <c r="U193" s="712"/>
      <c r="V193" s="712"/>
      <c r="W193" s="712"/>
      <c r="X193" s="712"/>
      <c r="Y193" s="712"/>
      <c r="Z193" s="712"/>
      <c r="AA193" s="712"/>
      <c r="AB193" s="712"/>
      <c r="AC193" s="712"/>
      <c r="AD193" s="712"/>
      <c r="AE193" s="712"/>
    </row>
    <row r="194" spans="5:31" s="757" customFormat="1" x14ac:dyDescent="0.2">
      <c r="E194" s="758"/>
      <c r="K194" s="712"/>
      <c r="L194" s="712"/>
      <c r="M194" s="712"/>
      <c r="N194" s="712"/>
      <c r="O194" s="712"/>
      <c r="P194" s="712"/>
      <c r="Q194" s="712"/>
      <c r="R194" s="712"/>
      <c r="S194" s="712"/>
      <c r="T194" s="712"/>
      <c r="U194" s="712"/>
      <c r="V194" s="712"/>
      <c r="W194" s="712"/>
      <c r="X194" s="712"/>
      <c r="Y194" s="712"/>
      <c r="Z194" s="712"/>
      <c r="AA194" s="712"/>
      <c r="AB194" s="712"/>
      <c r="AC194" s="712"/>
      <c r="AD194" s="712"/>
      <c r="AE194" s="712"/>
    </row>
    <row r="195" spans="5:31" s="757" customFormat="1" x14ac:dyDescent="0.2">
      <c r="E195" s="758"/>
      <c r="K195" s="712"/>
      <c r="L195" s="712"/>
      <c r="M195" s="712"/>
      <c r="N195" s="712"/>
      <c r="O195" s="712"/>
      <c r="P195" s="712"/>
      <c r="Q195" s="712"/>
      <c r="R195" s="712"/>
      <c r="S195" s="712"/>
      <c r="T195" s="712"/>
      <c r="U195" s="712"/>
      <c r="V195" s="712"/>
      <c r="W195" s="712"/>
      <c r="X195" s="712"/>
      <c r="Y195" s="712"/>
      <c r="Z195" s="712"/>
      <c r="AA195" s="712"/>
      <c r="AB195" s="712"/>
      <c r="AC195" s="712"/>
      <c r="AD195" s="712"/>
      <c r="AE195" s="712"/>
    </row>
    <row r="196" spans="5:31" s="757" customFormat="1" x14ac:dyDescent="0.2">
      <c r="E196" s="758"/>
      <c r="K196" s="712"/>
      <c r="L196" s="712"/>
      <c r="M196" s="712"/>
      <c r="N196" s="712"/>
      <c r="O196" s="712"/>
      <c r="P196" s="712"/>
      <c r="Q196" s="712"/>
      <c r="R196" s="712"/>
      <c r="S196" s="712"/>
      <c r="T196" s="712"/>
      <c r="U196" s="712"/>
      <c r="V196" s="712"/>
      <c r="W196" s="712"/>
      <c r="X196" s="712"/>
      <c r="Y196" s="712"/>
      <c r="Z196" s="712"/>
      <c r="AA196" s="712"/>
      <c r="AB196" s="712"/>
      <c r="AC196" s="712"/>
      <c r="AD196" s="712"/>
      <c r="AE196" s="712"/>
    </row>
    <row r="197" spans="5:31" s="757" customFormat="1" x14ac:dyDescent="0.2">
      <c r="E197" s="758"/>
      <c r="K197" s="712"/>
      <c r="L197" s="712"/>
      <c r="M197" s="712"/>
      <c r="N197" s="712"/>
      <c r="O197" s="712"/>
      <c r="P197" s="712"/>
      <c r="Q197" s="712"/>
      <c r="R197" s="712"/>
      <c r="S197" s="712"/>
      <c r="T197" s="712"/>
      <c r="U197" s="712"/>
      <c r="V197" s="712"/>
      <c r="W197" s="712"/>
      <c r="X197" s="712"/>
      <c r="Y197" s="712"/>
      <c r="Z197" s="712"/>
      <c r="AA197" s="712"/>
      <c r="AB197" s="712"/>
      <c r="AC197" s="712"/>
      <c r="AD197" s="712"/>
      <c r="AE197" s="712"/>
    </row>
    <row r="198" spans="5:31" s="757" customFormat="1" x14ac:dyDescent="0.2">
      <c r="E198" s="758"/>
      <c r="K198" s="712"/>
      <c r="L198" s="712"/>
      <c r="M198" s="712"/>
      <c r="N198" s="712"/>
      <c r="O198" s="712"/>
      <c r="P198" s="712"/>
      <c r="Q198" s="712"/>
      <c r="R198" s="712"/>
      <c r="S198" s="712"/>
      <c r="T198" s="712"/>
      <c r="U198" s="712"/>
      <c r="V198" s="712"/>
      <c r="W198" s="712"/>
      <c r="X198" s="712"/>
      <c r="Y198" s="712"/>
      <c r="Z198" s="712"/>
      <c r="AA198" s="712"/>
      <c r="AB198" s="712"/>
      <c r="AC198" s="712"/>
      <c r="AD198" s="712"/>
      <c r="AE198" s="712"/>
    </row>
    <row r="199" spans="5:31" s="757" customFormat="1" x14ac:dyDescent="0.2">
      <c r="E199" s="758"/>
      <c r="K199" s="712"/>
      <c r="L199" s="712"/>
      <c r="M199" s="712"/>
      <c r="N199" s="712"/>
      <c r="O199" s="712"/>
      <c r="P199" s="712"/>
      <c r="Q199" s="712"/>
      <c r="R199" s="712"/>
      <c r="S199" s="712"/>
      <c r="T199" s="712"/>
      <c r="U199" s="712"/>
      <c r="V199" s="712"/>
      <c r="W199" s="712"/>
      <c r="X199" s="712"/>
      <c r="Y199" s="712"/>
      <c r="Z199" s="712"/>
      <c r="AA199" s="712"/>
      <c r="AB199" s="712"/>
      <c r="AC199" s="712"/>
      <c r="AD199" s="712"/>
      <c r="AE199" s="712"/>
    </row>
    <row r="200" spans="5:31" s="757" customFormat="1" x14ac:dyDescent="0.2">
      <c r="E200" s="758"/>
      <c r="K200" s="712"/>
      <c r="L200" s="712"/>
      <c r="M200" s="712"/>
      <c r="N200" s="712"/>
      <c r="O200" s="712"/>
      <c r="P200" s="712"/>
      <c r="Q200" s="712"/>
      <c r="R200" s="712"/>
      <c r="S200" s="712"/>
      <c r="T200" s="712"/>
      <c r="U200" s="712"/>
      <c r="V200" s="712"/>
      <c r="W200" s="712"/>
      <c r="X200" s="712"/>
      <c r="Y200" s="712"/>
      <c r="Z200" s="712"/>
      <c r="AA200" s="712"/>
      <c r="AB200" s="712"/>
      <c r="AC200" s="712"/>
      <c r="AD200" s="712"/>
      <c r="AE200" s="712"/>
    </row>
    <row r="201" spans="5:31" s="757" customFormat="1" x14ac:dyDescent="0.2">
      <c r="E201" s="758"/>
      <c r="K201" s="712"/>
      <c r="L201" s="712"/>
      <c r="M201" s="712"/>
      <c r="N201" s="712"/>
      <c r="O201" s="712"/>
      <c r="P201" s="712"/>
      <c r="Q201" s="712"/>
      <c r="R201" s="712"/>
      <c r="S201" s="712"/>
      <c r="T201" s="712"/>
      <c r="U201" s="712"/>
      <c r="V201" s="712"/>
      <c r="W201" s="712"/>
      <c r="X201" s="712"/>
      <c r="Y201" s="712"/>
      <c r="Z201" s="712"/>
      <c r="AA201" s="712"/>
      <c r="AB201" s="712"/>
      <c r="AC201" s="712"/>
      <c r="AD201" s="712"/>
      <c r="AE201" s="712"/>
    </row>
    <row r="202" spans="5:31" s="757" customFormat="1" x14ac:dyDescent="0.2">
      <c r="E202" s="758"/>
      <c r="K202" s="712"/>
      <c r="L202" s="712"/>
      <c r="M202" s="712"/>
      <c r="N202" s="712"/>
      <c r="O202" s="712"/>
      <c r="P202" s="712"/>
      <c r="Q202" s="712"/>
      <c r="R202" s="712"/>
      <c r="S202" s="712"/>
      <c r="T202" s="712"/>
      <c r="U202" s="712"/>
      <c r="V202" s="712"/>
      <c r="W202" s="712"/>
      <c r="X202" s="712"/>
      <c r="Y202" s="712"/>
      <c r="Z202" s="712"/>
      <c r="AA202" s="712"/>
      <c r="AB202" s="712"/>
      <c r="AC202" s="712"/>
      <c r="AD202" s="712"/>
      <c r="AE202" s="712"/>
    </row>
    <row r="203" spans="5:31" s="757" customFormat="1" x14ac:dyDescent="0.2">
      <c r="E203" s="758"/>
      <c r="K203" s="712"/>
      <c r="L203" s="712"/>
      <c r="M203" s="712"/>
      <c r="N203" s="712"/>
      <c r="O203" s="712"/>
      <c r="P203" s="712"/>
      <c r="Q203" s="712"/>
      <c r="R203" s="712"/>
      <c r="S203" s="712"/>
      <c r="T203" s="712"/>
      <c r="U203" s="712"/>
      <c r="V203" s="712"/>
      <c r="W203" s="712"/>
      <c r="X203" s="712"/>
      <c r="Y203" s="712"/>
      <c r="Z203" s="712"/>
      <c r="AA203" s="712"/>
      <c r="AB203" s="712"/>
      <c r="AC203" s="712"/>
      <c r="AD203" s="712"/>
      <c r="AE203" s="712"/>
    </row>
    <row r="204" spans="5:31" s="757" customFormat="1" x14ac:dyDescent="0.2">
      <c r="E204" s="758"/>
      <c r="K204" s="712"/>
      <c r="L204" s="712"/>
      <c r="M204" s="712"/>
      <c r="N204" s="712"/>
      <c r="O204" s="712"/>
      <c r="P204" s="712"/>
      <c r="Q204" s="712"/>
      <c r="R204" s="712"/>
      <c r="S204" s="712"/>
      <c r="T204" s="712"/>
      <c r="U204" s="712"/>
      <c r="V204" s="712"/>
      <c r="W204" s="712"/>
      <c r="X204" s="712"/>
      <c r="Y204" s="712"/>
      <c r="Z204" s="712"/>
      <c r="AA204" s="712"/>
      <c r="AB204" s="712"/>
      <c r="AC204" s="712"/>
      <c r="AD204" s="712"/>
      <c r="AE204" s="712"/>
    </row>
    <row r="205" spans="5:31" s="757" customFormat="1" x14ac:dyDescent="0.2">
      <c r="E205" s="758"/>
      <c r="K205" s="712"/>
      <c r="L205" s="712"/>
      <c r="M205" s="712"/>
      <c r="N205" s="712"/>
      <c r="O205" s="712"/>
      <c r="P205" s="712"/>
      <c r="Q205" s="712"/>
      <c r="R205" s="712"/>
      <c r="S205" s="712"/>
      <c r="T205" s="712"/>
      <c r="U205" s="712"/>
      <c r="V205" s="712"/>
      <c r="W205" s="712"/>
      <c r="X205" s="712"/>
      <c r="Y205" s="712"/>
      <c r="Z205" s="712"/>
      <c r="AA205" s="712"/>
      <c r="AB205" s="712"/>
      <c r="AC205" s="712"/>
      <c r="AD205" s="712"/>
      <c r="AE205" s="712"/>
    </row>
    <row r="206" spans="5:31" s="757" customFormat="1" x14ac:dyDescent="0.2">
      <c r="E206" s="758"/>
      <c r="K206" s="712"/>
      <c r="L206" s="712"/>
      <c r="M206" s="712"/>
      <c r="N206" s="712"/>
      <c r="O206" s="712"/>
      <c r="P206" s="712"/>
      <c r="Q206" s="712"/>
      <c r="R206" s="712"/>
      <c r="S206" s="712"/>
      <c r="T206" s="712"/>
      <c r="U206" s="712"/>
      <c r="V206" s="712"/>
      <c r="W206" s="712"/>
      <c r="X206" s="712"/>
      <c r="Y206" s="712"/>
      <c r="Z206" s="712"/>
      <c r="AA206" s="712"/>
      <c r="AB206" s="712"/>
      <c r="AC206" s="712"/>
      <c r="AD206" s="712"/>
      <c r="AE206" s="712"/>
    </row>
    <row r="207" spans="5:31" s="757" customFormat="1" x14ac:dyDescent="0.2">
      <c r="E207" s="758"/>
      <c r="K207" s="712"/>
      <c r="L207" s="712"/>
      <c r="M207" s="712"/>
      <c r="N207" s="712"/>
      <c r="O207" s="712"/>
      <c r="P207" s="712"/>
      <c r="Q207" s="712"/>
      <c r="R207" s="712"/>
      <c r="S207" s="712"/>
      <c r="T207" s="712"/>
      <c r="U207" s="712"/>
      <c r="V207" s="712"/>
      <c r="W207" s="712"/>
      <c r="X207" s="712"/>
      <c r="Y207" s="712"/>
      <c r="Z207" s="712"/>
      <c r="AA207" s="712"/>
      <c r="AB207" s="712"/>
      <c r="AC207" s="712"/>
      <c r="AD207" s="712"/>
      <c r="AE207" s="712"/>
    </row>
    <row r="208" spans="5:31" s="757" customFormat="1" x14ac:dyDescent="0.2">
      <c r="E208" s="758"/>
      <c r="K208" s="712"/>
      <c r="L208" s="712"/>
      <c r="M208" s="712"/>
      <c r="N208" s="712"/>
      <c r="O208" s="712"/>
      <c r="P208" s="712"/>
      <c r="Q208" s="712"/>
      <c r="R208" s="712"/>
      <c r="S208" s="712"/>
      <c r="T208" s="712"/>
      <c r="U208" s="712"/>
      <c r="V208" s="712"/>
      <c r="W208" s="712"/>
      <c r="X208" s="712"/>
      <c r="Y208" s="712"/>
      <c r="Z208" s="712"/>
      <c r="AA208" s="712"/>
      <c r="AB208" s="712"/>
      <c r="AC208" s="712"/>
      <c r="AD208" s="712"/>
      <c r="AE208" s="712"/>
    </row>
    <row r="209" spans="5:31" s="757" customFormat="1" x14ac:dyDescent="0.2">
      <c r="E209" s="758"/>
      <c r="K209" s="712"/>
      <c r="L209" s="712"/>
      <c r="M209" s="712"/>
      <c r="N209" s="712"/>
      <c r="O209" s="712"/>
      <c r="P209" s="712"/>
      <c r="Q209" s="712"/>
      <c r="R209" s="712"/>
      <c r="S209" s="712"/>
      <c r="T209" s="712"/>
      <c r="U209" s="712"/>
      <c r="V209" s="712"/>
      <c r="W209" s="712"/>
      <c r="X209" s="712"/>
      <c r="Y209" s="712"/>
      <c r="Z209" s="712"/>
      <c r="AA209" s="712"/>
      <c r="AB209" s="712"/>
      <c r="AC209" s="712"/>
      <c r="AD209" s="712"/>
      <c r="AE209" s="712"/>
    </row>
    <row r="210" spans="5:31" s="757" customFormat="1" x14ac:dyDescent="0.2">
      <c r="E210" s="758"/>
      <c r="K210" s="712"/>
      <c r="L210" s="712"/>
      <c r="M210" s="712"/>
      <c r="N210" s="712"/>
      <c r="O210" s="712"/>
      <c r="P210" s="712"/>
      <c r="Q210" s="712"/>
      <c r="R210" s="712"/>
      <c r="S210" s="712"/>
      <c r="T210" s="712"/>
      <c r="U210" s="712"/>
      <c r="V210" s="712"/>
      <c r="W210" s="712"/>
      <c r="X210" s="712"/>
      <c r="Y210" s="712"/>
      <c r="Z210" s="712"/>
      <c r="AA210" s="712"/>
      <c r="AB210" s="712"/>
      <c r="AC210" s="712"/>
      <c r="AD210" s="712"/>
      <c r="AE210" s="712"/>
    </row>
    <row r="211" spans="5:31" s="757" customFormat="1" x14ac:dyDescent="0.2">
      <c r="E211" s="758"/>
      <c r="K211" s="712"/>
      <c r="L211" s="712"/>
      <c r="M211" s="712"/>
      <c r="N211" s="712"/>
      <c r="O211" s="712"/>
      <c r="P211" s="712"/>
      <c r="Q211" s="712"/>
      <c r="R211" s="712"/>
      <c r="S211" s="712"/>
      <c r="T211" s="712"/>
      <c r="U211" s="712"/>
      <c r="V211" s="712"/>
      <c r="W211" s="712"/>
      <c r="X211" s="712"/>
      <c r="Y211" s="712"/>
      <c r="Z211" s="712"/>
      <c r="AA211" s="712"/>
      <c r="AB211" s="712"/>
      <c r="AC211" s="712"/>
      <c r="AD211" s="712"/>
      <c r="AE211" s="712"/>
    </row>
    <row r="212" spans="5:31" s="757" customFormat="1" x14ac:dyDescent="0.2">
      <c r="E212" s="758"/>
      <c r="K212" s="712"/>
      <c r="L212" s="712"/>
      <c r="M212" s="712"/>
      <c r="N212" s="712"/>
      <c r="O212" s="712"/>
      <c r="P212" s="712"/>
      <c r="Q212" s="712"/>
      <c r="R212" s="712"/>
      <c r="S212" s="712"/>
      <c r="T212" s="712"/>
      <c r="U212" s="712"/>
      <c r="V212" s="712"/>
      <c r="W212" s="712"/>
      <c r="X212" s="712"/>
      <c r="Y212" s="712"/>
      <c r="Z212" s="712"/>
      <c r="AA212" s="712"/>
      <c r="AB212" s="712"/>
      <c r="AC212" s="712"/>
      <c r="AD212" s="712"/>
      <c r="AE212" s="712"/>
    </row>
    <row r="213" spans="5:31" s="757" customFormat="1" x14ac:dyDescent="0.2">
      <c r="E213" s="758"/>
      <c r="K213" s="712"/>
      <c r="L213" s="712"/>
      <c r="M213" s="712"/>
      <c r="N213" s="712"/>
      <c r="O213" s="712"/>
      <c r="P213" s="712"/>
      <c r="Q213" s="712"/>
      <c r="R213" s="712"/>
      <c r="S213" s="712"/>
      <c r="T213" s="712"/>
      <c r="U213" s="712"/>
      <c r="V213" s="712"/>
      <c r="W213" s="712"/>
      <c r="X213" s="712"/>
      <c r="Y213" s="712"/>
      <c r="Z213" s="712"/>
      <c r="AA213" s="712"/>
      <c r="AB213" s="712"/>
      <c r="AC213" s="712"/>
      <c r="AD213" s="712"/>
      <c r="AE213" s="712"/>
    </row>
    <row r="214" spans="5:31" s="757" customFormat="1" x14ac:dyDescent="0.2">
      <c r="E214" s="758"/>
      <c r="K214" s="712"/>
      <c r="L214" s="712"/>
      <c r="M214" s="712"/>
      <c r="N214" s="712"/>
      <c r="O214" s="712"/>
      <c r="P214" s="712"/>
      <c r="Q214" s="712"/>
      <c r="R214" s="712"/>
      <c r="S214" s="712"/>
      <c r="T214" s="712"/>
      <c r="U214" s="712"/>
      <c r="V214" s="712"/>
      <c r="W214" s="712"/>
      <c r="X214" s="712"/>
      <c r="Y214" s="712"/>
      <c r="Z214" s="712"/>
      <c r="AA214" s="712"/>
      <c r="AB214" s="712"/>
      <c r="AC214" s="712"/>
      <c r="AD214" s="712"/>
      <c r="AE214" s="712"/>
    </row>
    <row r="215" spans="5:31" s="757" customFormat="1" x14ac:dyDescent="0.2">
      <c r="E215" s="758"/>
      <c r="K215" s="712"/>
      <c r="L215" s="712"/>
      <c r="M215" s="712"/>
      <c r="N215" s="712"/>
      <c r="O215" s="712"/>
      <c r="P215" s="712"/>
      <c r="Q215" s="712"/>
      <c r="R215" s="712"/>
      <c r="S215" s="712"/>
      <c r="T215" s="712"/>
      <c r="U215" s="712"/>
      <c r="V215" s="712"/>
      <c r="W215" s="712"/>
      <c r="X215" s="712"/>
      <c r="Y215" s="712"/>
      <c r="Z215" s="712"/>
      <c r="AA215" s="712"/>
      <c r="AB215" s="712"/>
      <c r="AC215" s="712"/>
      <c r="AD215" s="712"/>
      <c r="AE215" s="712"/>
    </row>
    <row r="216" spans="5:31" s="757" customFormat="1" x14ac:dyDescent="0.2">
      <c r="E216" s="758"/>
      <c r="K216" s="712"/>
      <c r="L216" s="712"/>
      <c r="M216" s="712"/>
      <c r="N216" s="712"/>
      <c r="O216" s="712"/>
      <c r="P216" s="712"/>
      <c r="Q216" s="712"/>
      <c r="R216" s="712"/>
      <c r="S216" s="712"/>
      <c r="T216" s="712"/>
      <c r="U216" s="712"/>
      <c r="V216" s="712"/>
      <c r="W216" s="712"/>
      <c r="X216" s="712"/>
      <c r="Y216" s="712"/>
      <c r="Z216" s="712"/>
      <c r="AA216" s="712"/>
      <c r="AB216" s="712"/>
      <c r="AC216" s="712"/>
      <c r="AD216" s="712"/>
      <c r="AE216" s="712"/>
    </row>
    <row r="217" spans="5:31" s="757" customFormat="1" x14ac:dyDescent="0.2">
      <c r="E217" s="758"/>
      <c r="K217" s="712"/>
      <c r="L217" s="712"/>
      <c r="M217" s="712"/>
      <c r="N217" s="712"/>
      <c r="O217" s="712"/>
      <c r="P217" s="712"/>
      <c r="Q217" s="712"/>
      <c r="R217" s="712"/>
      <c r="S217" s="712"/>
      <c r="T217" s="712"/>
      <c r="U217" s="712"/>
      <c r="V217" s="712"/>
      <c r="W217" s="712"/>
      <c r="X217" s="712"/>
      <c r="Y217" s="712"/>
      <c r="Z217" s="712"/>
      <c r="AA217" s="712"/>
      <c r="AB217" s="712"/>
      <c r="AC217" s="712"/>
      <c r="AD217" s="712"/>
      <c r="AE217" s="712"/>
    </row>
    <row r="218" spans="5:31" s="757" customFormat="1" x14ac:dyDescent="0.2">
      <c r="E218" s="758"/>
      <c r="K218" s="712"/>
      <c r="L218" s="712"/>
      <c r="M218" s="712"/>
      <c r="N218" s="712"/>
      <c r="O218" s="712"/>
      <c r="P218" s="712"/>
      <c r="Q218" s="712"/>
      <c r="R218" s="712"/>
      <c r="S218" s="712"/>
      <c r="T218" s="712"/>
      <c r="U218" s="712"/>
      <c r="V218" s="712"/>
      <c r="W218" s="712"/>
      <c r="X218" s="712"/>
      <c r="Y218" s="712"/>
      <c r="Z218" s="712"/>
      <c r="AA218" s="712"/>
      <c r="AB218" s="712"/>
      <c r="AC218" s="712"/>
      <c r="AD218" s="712"/>
      <c r="AE218" s="712"/>
    </row>
    <row r="219" spans="5:31" s="757" customFormat="1" x14ac:dyDescent="0.2">
      <c r="E219" s="758"/>
      <c r="K219" s="712"/>
      <c r="L219" s="712"/>
      <c r="M219" s="712"/>
      <c r="N219" s="712"/>
      <c r="O219" s="712"/>
      <c r="P219" s="712"/>
      <c r="Q219" s="712"/>
      <c r="R219" s="712"/>
      <c r="S219" s="712"/>
      <c r="T219" s="712"/>
      <c r="U219" s="712"/>
      <c r="V219" s="712"/>
      <c r="W219" s="712"/>
      <c r="X219" s="712"/>
      <c r="Y219" s="712"/>
      <c r="Z219" s="712"/>
      <c r="AA219" s="712"/>
      <c r="AB219" s="712"/>
      <c r="AC219" s="712"/>
      <c r="AD219" s="712"/>
      <c r="AE219" s="712"/>
    </row>
    <row r="220" spans="5:31" s="757" customFormat="1" x14ac:dyDescent="0.2">
      <c r="E220" s="758"/>
      <c r="K220" s="712"/>
      <c r="L220" s="712"/>
      <c r="M220" s="712"/>
      <c r="N220" s="712"/>
      <c r="O220" s="712"/>
      <c r="P220" s="712"/>
      <c r="Q220" s="712"/>
      <c r="R220" s="712"/>
      <c r="S220" s="712"/>
      <c r="T220" s="712"/>
      <c r="U220" s="712"/>
      <c r="V220" s="712"/>
      <c r="W220" s="712"/>
      <c r="X220" s="712"/>
      <c r="Y220" s="712"/>
      <c r="Z220" s="712"/>
      <c r="AA220" s="712"/>
      <c r="AB220" s="712"/>
      <c r="AC220" s="712"/>
      <c r="AD220" s="712"/>
      <c r="AE220" s="712"/>
    </row>
    <row r="221" spans="5:31" s="757" customFormat="1" x14ac:dyDescent="0.2">
      <c r="E221" s="758"/>
      <c r="K221" s="712"/>
      <c r="L221" s="712"/>
      <c r="M221" s="712"/>
      <c r="N221" s="712"/>
      <c r="O221" s="712"/>
      <c r="P221" s="712"/>
      <c r="Q221" s="712"/>
      <c r="R221" s="712"/>
      <c r="S221" s="712"/>
      <c r="T221" s="712"/>
      <c r="U221" s="712"/>
      <c r="V221" s="712"/>
      <c r="W221" s="712"/>
      <c r="X221" s="712"/>
      <c r="Y221" s="712"/>
      <c r="Z221" s="712"/>
      <c r="AA221" s="712"/>
      <c r="AB221" s="712"/>
      <c r="AC221" s="712"/>
      <c r="AD221" s="712"/>
      <c r="AE221" s="712"/>
    </row>
    <row r="222" spans="5:31" s="757" customFormat="1" x14ac:dyDescent="0.2">
      <c r="E222" s="758"/>
      <c r="K222" s="712"/>
      <c r="L222" s="712"/>
      <c r="M222" s="712"/>
      <c r="N222" s="712"/>
      <c r="O222" s="712"/>
      <c r="P222" s="712"/>
      <c r="Q222" s="712"/>
      <c r="R222" s="712"/>
      <c r="S222" s="712"/>
      <c r="T222" s="712"/>
      <c r="U222" s="712"/>
      <c r="V222" s="712"/>
      <c r="W222" s="712"/>
      <c r="X222" s="712"/>
      <c r="Y222" s="712"/>
      <c r="Z222" s="712"/>
      <c r="AA222" s="712"/>
      <c r="AB222" s="712"/>
      <c r="AC222" s="712"/>
      <c r="AD222" s="712"/>
      <c r="AE222" s="712"/>
    </row>
    <row r="223" spans="5:31" s="757" customFormat="1" x14ac:dyDescent="0.2">
      <c r="E223" s="758"/>
      <c r="K223" s="712"/>
      <c r="L223" s="712"/>
      <c r="M223" s="712"/>
      <c r="N223" s="712"/>
      <c r="O223" s="712"/>
      <c r="P223" s="712"/>
      <c r="Q223" s="712"/>
      <c r="R223" s="712"/>
      <c r="S223" s="712"/>
      <c r="T223" s="712"/>
      <c r="U223" s="712"/>
      <c r="V223" s="712"/>
      <c r="W223" s="712"/>
      <c r="X223" s="712"/>
      <c r="Y223" s="712"/>
      <c r="Z223" s="712"/>
      <c r="AA223" s="712"/>
      <c r="AB223" s="712"/>
      <c r="AC223" s="712"/>
      <c r="AD223" s="712"/>
      <c r="AE223" s="712"/>
    </row>
    <row r="224" spans="5:31" s="757" customFormat="1" x14ac:dyDescent="0.2">
      <c r="E224" s="758"/>
      <c r="K224" s="712"/>
      <c r="L224" s="712"/>
      <c r="M224" s="712"/>
      <c r="N224" s="712"/>
      <c r="O224" s="712"/>
      <c r="P224" s="712"/>
      <c r="Q224" s="712"/>
      <c r="R224" s="712"/>
      <c r="S224" s="712"/>
      <c r="T224" s="712"/>
      <c r="U224" s="712"/>
      <c r="V224" s="712"/>
      <c r="W224" s="712"/>
      <c r="X224" s="712"/>
      <c r="Y224" s="712"/>
      <c r="Z224" s="712"/>
      <c r="AA224" s="712"/>
      <c r="AB224" s="712"/>
      <c r="AC224" s="712"/>
      <c r="AD224" s="712"/>
      <c r="AE224" s="712"/>
    </row>
    <row r="225" spans="5:31" s="757" customFormat="1" x14ac:dyDescent="0.2">
      <c r="E225" s="758"/>
      <c r="K225" s="712"/>
      <c r="L225" s="712"/>
      <c r="M225" s="712"/>
      <c r="N225" s="712"/>
      <c r="O225" s="712"/>
      <c r="P225" s="712"/>
      <c r="Q225" s="712"/>
      <c r="R225" s="712"/>
      <c r="S225" s="712"/>
      <c r="T225" s="712"/>
      <c r="U225" s="712"/>
      <c r="V225" s="712"/>
      <c r="W225" s="712"/>
      <c r="X225" s="712"/>
      <c r="Y225" s="712"/>
      <c r="Z225" s="712"/>
      <c r="AA225" s="712"/>
      <c r="AB225" s="712"/>
      <c r="AC225" s="712"/>
      <c r="AD225" s="712"/>
      <c r="AE225" s="712"/>
    </row>
    <row r="226" spans="5:31" s="757" customFormat="1" x14ac:dyDescent="0.2">
      <c r="E226" s="758"/>
      <c r="K226" s="712"/>
      <c r="L226" s="712"/>
      <c r="M226" s="712"/>
      <c r="N226" s="712"/>
      <c r="O226" s="712"/>
      <c r="P226" s="712"/>
      <c r="Q226" s="712"/>
      <c r="R226" s="712"/>
      <c r="S226" s="712"/>
      <c r="T226" s="712"/>
      <c r="U226" s="712"/>
      <c r="V226" s="712"/>
      <c r="W226" s="712"/>
      <c r="X226" s="712"/>
      <c r="Y226" s="712"/>
      <c r="Z226" s="712"/>
      <c r="AA226" s="712"/>
      <c r="AB226" s="712"/>
      <c r="AC226" s="712"/>
      <c r="AD226" s="712"/>
      <c r="AE226" s="712"/>
    </row>
    <row r="227" spans="5:31" s="757" customFormat="1" x14ac:dyDescent="0.2">
      <c r="E227" s="758"/>
      <c r="K227" s="712"/>
      <c r="L227" s="712"/>
      <c r="M227" s="712"/>
      <c r="N227" s="712"/>
      <c r="O227" s="712"/>
      <c r="P227" s="712"/>
      <c r="Q227" s="712"/>
      <c r="R227" s="712"/>
      <c r="S227" s="712"/>
      <c r="T227" s="712"/>
      <c r="U227" s="712"/>
      <c r="V227" s="712"/>
      <c r="W227" s="712"/>
      <c r="X227" s="712"/>
      <c r="Y227" s="712"/>
      <c r="Z227" s="712"/>
      <c r="AA227" s="712"/>
      <c r="AB227" s="712"/>
      <c r="AC227" s="712"/>
      <c r="AD227" s="712"/>
      <c r="AE227" s="712"/>
    </row>
    <row r="228" spans="5:31" s="757" customFormat="1" x14ac:dyDescent="0.2">
      <c r="E228" s="758"/>
      <c r="K228" s="712"/>
      <c r="L228" s="712"/>
      <c r="M228" s="712"/>
      <c r="N228" s="712"/>
      <c r="O228" s="712"/>
      <c r="P228" s="712"/>
      <c r="Q228" s="712"/>
      <c r="R228" s="712"/>
      <c r="S228" s="712"/>
      <c r="T228" s="712"/>
      <c r="U228" s="712"/>
      <c r="V228" s="712"/>
      <c r="W228" s="712"/>
      <c r="X228" s="712"/>
      <c r="Y228" s="712"/>
      <c r="Z228" s="712"/>
      <c r="AA228" s="712"/>
      <c r="AB228" s="712"/>
      <c r="AC228" s="712"/>
      <c r="AD228" s="712"/>
      <c r="AE228" s="712"/>
    </row>
    <row r="229" spans="5:31" s="757" customFormat="1" x14ac:dyDescent="0.2">
      <c r="E229" s="758"/>
      <c r="K229" s="712"/>
      <c r="L229" s="712"/>
      <c r="M229" s="712"/>
      <c r="N229" s="712"/>
      <c r="O229" s="712"/>
      <c r="P229" s="712"/>
      <c r="Q229" s="712"/>
      <c r="R229" s="712"/>
      <c r="S229" s="712"/>
      <c r="T229" s="712"/>
      <c r="U229" s="712"/>
      <c r="V229" s="712"/>
      <c r="W229" s="712"/>
      <c r="X229" s="712"/>
      <c r="Y229" s="712"/>
      <c r="Z229" s="712"/>
      <c r="AA229" s="712"/>
      <c r="AB229" s="712"/>
      <c r="AC229" s="712"/>
      <c r="AD229" s="712"/>
      <c r="AE229" s="712"/>
    </row>
    <row r="230" spans="5:31" s="757" customFormat="1" x14ac:dyDescent="0.2">
      <c r="E230" s="758"/>
      <c r="K230" s="712"/>
      <c r="L230" s="712"/>
      <c r="M230" s="712"/>
      <c r="N230" s="712"/>
      <c r="O230" s="712"/>
      <c r="P230" s="712"/>
      <c r="Q230" s="712"/>
      <c r="R230" s="712"/>
      <c r="S230" s="712"/>
      <c r="T230" s="712"/>
      <c r="U230" s="712"/>
      <c r="V230" s="712"/>
      <c r="W230" s="712"/>
      <c r="X230" s="712"/>
      <c r="Y230" s="712"/>
      <c r="Z230" s="712"/>
      <c r="AA230" s="712"/>
      <c r="AB230" s="712"/>
      <c r="AC230" s="712"/>
      <c r="AD230" s="712"/>
      <c r="AE230" s="712"/>
    </row>
    <row r="231" spans="5:31" s="757" customFormat="1" x14ac:dyDescent="0.2">
      <c r="E231" s="758"/>
      <c r="K231" s="712"/>
      <c r="L231" s="712"/>
      <c r="M231" s="712"/>
      <c r="N231" s="712"/>
      <c r="O231" s="712"/>
      <c r="P231" s="712"/>
      <c r="Q231" s="712"/>
      <c r="R231" s="712"/>
      <c r="S231" s="712"/>
      <c r="T231" s="712"/>
      <c r="U231" s="712"/>
      <c r="V231" s="712"/>
      <c r="W231" s="712"/>
      <c r="X231" s="712"/>
      <c r="Y231" s="712"/>
      <c r="Z231" s="712"/>
      <c r="AA231" s="712"/>
      <c r="AB231" s="712"/>
      <c r="AC231" s="712"/>
      <c r="AD231" s="712"/>
      <c r="AE231" s="712"/>
    </row>
    <row r="232" spans="5:31" s="757" customFormat="1" x14ac:dyDescent="0.2">
      <c r="E232" s="758"/>
      <c r="K232" s="712"/>
      <c r="L232" s="712"/>
      <c r="M232" s="712"/>
      <c r="N232" s="712"/>
      <c r="O232" s="712"/>
      <c r="P232" s="712"/>
      <c r="Q232" s="712"/>
      <c r="R232" s="712"/>
      <c r="S232" s="712"/>
      <c r="T232" s="712"/>
      <c r="U232" s="712"/>
      <c r="V232" s="712"/>
      <c r="W232" s="712"/>
      <c r="X232" s="712"/>
      <c r="Y232" s="712"/>
      <c r="Z232" s="712"/>
      <c r="AA232" s="712"/>
      <c r="AB232" s="712"/>
      <c r="AC232" s="712"/>
      <c r="AD232" s="712"/>
      <c r="AE232" s="712"/>
    </row>
    <row r="233" spans="5:31" s="757" customFormat="1" x14ac:dyDescent="0.2">
      <c r="E233" s="758"/>
      <c r="K233" s="712"/>
      <c r="L233" s="712"/>
      <c r="M233" s="712"/>
      <c r="N233" s="712"/>
      <c r="O233" s="712"/>
      <c r="P233" s="712"/>
      <c r="Q233" s="712"/>
      <c r="R233" s="712"/>
      <c r="S233" s="712"/>
      <c r="T233" s="712"/>
      <c r="U233" s="712"/>
      <c r="V233" s="712"/>
      <c r="W233" s="712"/>
      <c r="X233" s="712"/>
      <c r="Y233" s="712"/>
      <c r="Z233" s="712"/>
      <c r="AA233" s="712"/>
      <c r="AB233" s="712"/>
      <c r="AC233" s="712"/>
      <c r="AD233" s="712"/>
      <c r="AE233" s="712"/>
    </row>
    <row r="234" spans="5:31" s="757" customFormat="1" x14ac:dyDescent="0.2">
      <c r="E234" s="758"/>
      <c r="K234" s="712"/>
      <c r="L234" s="712"/>
      <c r="M234" s="712"/>
      <c r="N234" s="712"/>
      <c r="O234" s="712"/>
      <c r="P234" s="712"/>
      <c r="Q234" s="712"/>
      <c r="R234" s="712"/>
      <c r="S234" s="712"/>
      <c r="T234" s="712"/>
      <c r="U234" s="712"/>
      <c r="V234" s="712"/>
      <c r="W234" s="712"/>
      <c r="X234" s="712"/>
      <c r="Y234" s="712"/>
      <c r="Z234" s="712"/>
      <c r="AA234" s="712"/>
      <c r="AB234" s="712"/>
      <c r="AC234" s="712"/>
      <c r="AD234" s="712"/>
      <c r="AE234" s="712"/>
    </row>
    <row r="235" spans="5:31" s="757" customFormat="1" x14ac:dyDescent="0.2">
      <c r="E235" s="758"/>
      <c r="K235" s="712"/>
      <c r="L235" s="712"/>
      <c r="M235" s="712"/>
      <c r="N235" s="712"/>
      <c r="O235" s="712"/>
      <c r="P235" s="712"/>
      <c r="Q235" s="712"/>
      <c r="R235" s="712"/>
      <c r="S235" s="712"/>
      <c r="T235" s="712"/>
      <c r="U235" s="712"/>
      <c r="V235" s="712"/>
      <c r="W235" s="712"/>
      <c r="X235" s="712"/>
      <c r="Y235" s="712"/>
      <c r="Z235" s="712"/>
      <c r="AA235" s="712"/>
      <c r="AB235" s="712"/>
      <c r="AC235" s="712"/>
      <c r="AD235" s="712"/>
      <c r="AE235" s="712"/>
    </row>
    <row r="236" spans="5:31" s="757" customFormat="1" x14ac:dyDescent="0.2">
      <c r="E236" s="758"/>
      <c r="K236" s="712"/>
      <c r="L236" s="712"/>
      <c r="M236" s="712"/>
      <c r="N236" s="712"/>
      <c r="O236" s="712"/>
      <c r="P236" s="712"/>
      <c r="Q236" s="712"/>
      <c r="R236" s="712"/>
      <c r="S236" s="712"/>
      <c r="T236" s="712"/>
      <c r="U236" s="712"/>
      <c r="V236" s="712"/>
      <c r="W236" s="712"/>
      <c r="X236" s="712"/>
      <c r="Y236" s="712"/>
      <c r="Z236" s="712"/>
      <c r="AA236" s="712"/>
      <c r="AB236" s="712"/>
      <c r="AC236" s="712"/>
      <c r="AD236" s="712"/>
      <c r="AE236" s="712"/>
    </row>
    <row r="237" spans="5:31" s="757" customFormat="1" x14ac:dyDescent="0.2">
      <c r="E237" s="758"/>
      <c r="K237" s="712"/>
      <c r="L237" s="712"/>
      <c r="M237" s="712"/>
      <c r="N237" s="712"/>
      <c r="O237" s="712"/>
      <c r="P237" s="712"/>
      <c r="Q237" s="712"/>
      <c r="R237" s="712"/>
      <c r="S237" s="712"/>
      <c r="T237" s="712"/>
      <c r="U237" s="712"/>
      <c r="V237" s="712"/>
      <c r="W237" s="712"/>
      <c r="X237" s="712"/>
      <c r="Y237" s="712"/>
      <c r="Z237" s="712"/>
      <c r="AA237" s="712"/>
      <c r="AB237" s="712"/>
      <c r="AC237" s="712"/>
      <c r="AD237" s="712"/>
      <c r="AE237" s="712"/>
    </row>
    <row r="238" spans="5:31" s="757" customFormat="1" x14ac:dyDescent="0.2">
      <c r="E238" s="758"/>
      <c r="K238" s="712"/>
      <c r="L238" s="712"/>
      <c r="M238" s="712"/>
      <c r="N238" s="712"/>
      <c r="O238" s="712"/>
      <c r="P238" s="712"/>
      <c r="Q238" s="712"/>
      <c r="R238" s="712"/>
      <c r="S238" s="712"/>
      <c r="T238" s="712"/>
      <c r="U238" s="712"/>
      <c r="V238" s="712"/>
      <c r="W238" s="712"/>
      <c r="X238" s="712"/>
      <c r="Y238" s="712"/>
      <c r="Z238" s="712"/>
      <c r="AA238" s="712"/>
      <c r="AB238" s="712"/>
      <c r="AC238" s="712"/>
      <c r="AD238" s="712"/>
      <c r="AE238" s="712"/>
    </row>
    <row r="239" spans="5:31" s="757" customFormat="1" x14ac:dyDescent="0.2">
      <c r="E239" s="758"/>
      <c r="K239" s="712"/>
      <c r="L239" s="712"/>
      <c r="M239" s="712"/>
      <c r="N239" s="712"/>
      <c r="O239" s="712"/>
      <c r="P239" s="712"/>
      <c r="Q239" s="712"/>
      <c r="R239" s="712"/>
      <c r="S239" s="712"/>
      <c r="T239" s="712"/>
      <c r="U239" s="712"/>
      <c r="V239" s="712"/>
      <c r="W239" s="712"/>
      <c r="X239" s="712"/>
      <c r="Y239" s="712"/>
      <c r="Z239" s="712"/>
      <c r="AA239" s="712"/>
      <c r="AB239" s="712"/>
      <c r="AC239" s="712"/>
      <c r="AD239" s="712"/>
      <c r="AE239" s="712"/>
    </row>
    <row r="240" spans="5:31" s="757" customFormat="1" x14ac:dyDescent="0.2">
      <c r="E240" s="758"/>
      <c r="K240" s="712"/>
      <c r="L240" s="712"/>
      <c r="M240" s="712"/>
      <c r="N240" s="712"/>
      <c r="O240" s="712"/>
      <c r="P240" s="712"/>
      <c r="Q240" s="712"/>
      <c r="R240" s="712"/>
      <c r="S240" s="712"/>
      <c r="T240" s="712"/>
      <c r="U240" s="712"/>
      <c r="V240" s="712"/>
      <c r="W240" s="712"/>
      <c r="X240" s="712"/>
      <c r="Y240" s="712"/>
      <c r="Z240" s="712"/>
      <c r="AA240" s="712"/>
      <c r="AB240" s="712"/>
      <c r="AC240" s="712"/>
      <c r="AD240" s="712"/>
      <c r="AE240" s="712"/>
    </row>
    <row r="241" spans="5:31" s="757" customFormat="1" x14ac:dyDescent="0.2">
      <c r="E241" s="758"/>
      <c r="K241" s="712"/>
      <c r="L241" s="712"/>
      <c r="M241" s="712"/>
      <c r="N241" s="712"/>
      <c r="O241" s="712"/>
      <c r="P241" s="712"/>
      <c r="Q241" s="712"/>
      <c r="R241" s="712"/>
      <c r="S241" s="712"/>
      <c r="T241" s="712"/>
      <c r="U241" s="712"/>
      <c r="V241" s="712"/>
      <c r="W241" s="712"/>
      <c r="X241" s="712"/>
      <c r="Y241" s="712"/>
      <c r="Z241" s="712"/>
      <c r="AA241" s="712"/>
      <c r="AB241" s="712"/>
      <c r="AC241" s="712"/>
      <c r="AD241" s="712"/>
      <c r="AE241" s="712"/>
    </row>
    <row r="242" spans="5:31" s="757" customFormat="1" x14ac:dyDescent="0.2">
      <c r="E242" s="758"/>
      <c r="K242" s="712"/>
      <c r="L242" s="712"/>
      <c r="M242" s="712"/>
      <c r="N242" s="712"/>
      <c r="O242" s="712"/>
      <c r="P242" s="712"/>
      <c r="Q242" s="712"/>
      <c r="R242" s="712"/>
      <c r="S242" s="712"/>
      <c r="T242" s="712"/>
      <c r="U242" s="712"/>
      <c r="V242" s="712"/>
      <c r="W242" s="712"/>
      <c r="X242" s="712"/>
      <c r="Y242" s="712"/>
      <c r="Z242" s="712"/>
      <c r="AA242" s="712"/>
      <c r="AB242" s="712"/>
      <c r="AC242" s="712"/>
      <c r="AD242" s="712"/>
      <c r="AE242" s="712"/>
    </row>
    <row r="243" spans="5:31" s="757" customFormat="1" x14ac:dyDescent="0.2">
      <c r="E243" s="758"/>
      <c r="K243" s="712"/>
      <c r="L243" s="712"/>
      <c r="M243" s="712"/>
      <c r="N243" s="712"/>
      <c r="O243" s="712"/>
      <c r="P243" s="712"/>
      <c r="Q243" s="712"/>
      <c r="R243" s="712"/>
      <c r="S243" s="712"/>
      <c r="T243" s="712"/>
      <c r="U243" s="712"/>
      <c r="V243" s="712"/>
      <c r="W243" s="712"/>
      <c r="X243" s="712"/>
      <c r="Y243" s="712"/>
      <c r="Z243" s="712"/>
      <c r="AA243" s="712"/>
      <c r="AB243" s="712"/>
      <c r="AC243" s="712"/>
      <c r="AD243" s="712"/>
      <c r="AE243" s="712"/>
    </row>
    <row r="244" spans="5:31" s="757" customFormat="1" x14ac:dyDescent="0.2">
      <c r="E244" s="758"/>
      <c r="K244" s="712"/>
      <c r="L244" s="712"/>
      <c r="M244" s="712"/>
      <c r="N244" s="712"/>
      <c r="O244" s="712"/>
      <c r="P244" s="712"/>
      <c r="Q244" s="712"/>
      <c r="R244" s="712"/>
      <c r="S244" s="712"/>
      <c r="T244" s="712"/>
      <c r="U244" s="712"/>
      <c r="V244" s="712"/>
      <c r="W244" s="712"/>
      <c r="X244" s="712"/>
      <c r="Y244" s="712"/>
      <c r="Z244" s="712"/>
      <c r="AA244" s="712"/>
      <c r="AB244" s="712"/>
      <c r="AC244" s="712"/>
      <c r="AD244" s="712"/>
      <c r="AE244" s="712"/>
    </row>
    <row r="245" spans="5:31" s="757" customFormat="1" x14ac:dyDescent="0.2">
      <c r="E245" s="758"/>
      <c r="K245" s="712"/>
      <c r="L245" s="712"/>
      <c r="M245" s="712"/>
      <c r="N245" s="712"/>
      <c r="O245" s="712"/>
      <c r="P245" s="712"/>
      <c r="Q245" s="712"/>
      <c r="R245" s="712"/>
      <c r="S245" s="712"/>
      <c r="T245" s="712"/>
      <c r="U245" s="712"/>
      <c r="V245" s="712"/>
      <c r="W245" s="712"/>
      <c r="X245" s="712"/>
      <c r="Y245" s="712"/>
      <c r="Z245" s="712"/>
      <c r="AA245" s="712"/>
      <c r="AB245" s="712"/>
      <c r="AC245" s="712"/>
      <c r="AD245" s="712"/>
      <c r="AE245" s="712"/>
    </row>
    <row r="246" spans="5:31" s="757" customFormat="1" x14ac:dyDescent="0.2">
      <c r="E246" s="758"/>
      <c r="K246" s="712"/>
      <c r="L246" s="712"/>
      <c r="M246" s="712"/>
      <c r="N246" s="712"/>
      <c r="O246" s="712"/>
      <c r="P246" s="712"/>
      <c r="Q246" s="712"/>
      <c r="R246" s="712"/>
      <c r="S246" s="712"/>
      <c r="T246" s="712"/>
      <c r="U246" s="712"/>
      <c r="V246" s="712"/>
      <c r="W246" s="712"/>
      <c r="X246" s="712"/>
      <c r="Y246" s="712"/>
      <c r="Z246" s="712"/>
      <c r="AA246" s="712"/>
      <c r="AB246" s="712"/>
      <c r="AC246" s="712"/>
      <c r="AD246" s="712"/>
      <c r="AE246" s="712"/>
    </row>
    <row r="247" spans="5:31" s="757" customFormat="1" x14ac:dyDescent="0.2">
      <c r="E247" s="758"/>
      <c r="K247" s="712"/>
      <c r="L247" s="712"/>
      <c r="M247" s="712"/>
      <c r="N247" s="712"/>
      <c r="O247" s="712"/>
      <c r="P247" s="712"/>
      <c r="Q247" s="712"/>
      <c r="R247" s="712"/>
      <c r="S247" s="712"/>
      <c r="T247" s="712"/>
      <c r="U247" s="712"/>
      <c r="V247" s="712"/>
      <c r="W247" s="712"/>
      <c r="X247" s="712"/>
      <c r="Y247" s="712"/>
      <c r="Z247" s="712"/>
      <c r="AA247" s="712"/>
      <c r="AB247" s="712"/>
      <c r="AC247" s="712"/>
      <c r="AD247" s="712"/>
      <c r="AE247" s="712"/>
    </row>
    <row r="248" spans="5:31" s="757" customFormat="1" x14ac:dyDescent="0.2">
      <c r="E248" s="758"/>
      <c r="K248" s="712"/>
      <c r="L248" s="712"/>
      <c r="M248" s="712"/>
      <c r="N248" s="712"/>
      <c r="O248" s="712"/>
      <c r="P248" s="712"/>
      <c r="Q248" s="712"/>
      <c r="R248" s="712"/>
      <c r="S248" s="712"/>
      <c r="T248" s="712"/>
      <c r="U248" s="712"/>
      <c r="V248" s="712"/>
      <c r="W248" s="712"/>
      <c r="X248" s="712"/>
      <c r="Y248" s="712"/>
      <c r="Z248" s="712"/>
      <c r="AA248" s="712"/>
      <c r="AB248" s="712"/>
      <c r="AC248" s="712"/>
      <c r="AD248" s="712"/>
      <c r="AE248" s="712"/>
    </row>
    <row r="249" spans="5:31" s="757" customFormat="1" x14ac:dyDescent="0.2">
      <c r="E249" s="758"/>
      <c r="K249" s="712"/>
      <c r="L249" s="712"/>
      <c r="M249" s="712"/>
      <c r="N249" s="712"/>
      <c r="O249" s="712"/>
      <c r="P249" s="712"/>
      <c r="Q249" s="712"/>
      <c r="R249" s="712"/>
      <c r="S249" s="712"/>
      <c r="T249" s="712"/>
      <c r="U249" s="712"/>
      <c r="V249" s="712"/>
      <c r="W249" s="712"/>
      <c r="X249" s="712"/>
      <c r="Y249" s="712"/>
      <c r="Z249" s="712"/>
      <c r="AA249" s="712"/>
      <c r="AB249" s="712"/>
      <c r="AC249" s="712"/>
      <c r="AD249" s="712"/>
      <c r="AE249" s="712"/>
    </row>
    <row r="250" spans="5:31" s="757" customFormat="1" x14ac:dyDescent="0.2">
      <c r="E250" s="758"/>
      <c r="K250" s="712"/>
      <c r="L250" s="712"/>
      <c r="M250" s="712"/>
      <c r="N250" s="712"/>
      <c r="O250" s="712"/>
      <c r="P250" s="712"/>
      <c r="Q250" s="712"/>
      <c r="R250" s="712"/>
      <c r="S250" s="712"/>
      <c r="T250" s="712"/>
      <c r="U250" s="712"/>
      <c r="V250" s="712"/>
      <c r="W250" s="712"/>
      <c r="X250" s="712"/>
      <c r="Y250" s="712"/>
      <c r="Z250" s="712"/>
      <c r="AA250" s="712"/>
      <c r="AB250" s="712"/>
      <c r="AC250" s="712"/>
      <c r="AD250" s="712"/>
      <c r="AE250" s="712"/>
    </row>
    <row r="251" spans="5:31" s="757" customFormat="1" x14ac:dyDescent="0.2">
      <c r="E251" s="758"/>
      <c r="K251" s="712"/>
      <c r="L251" s="712"/>
      <c r="M251" s="712"/>
      <c r="N251" s="712"/>
      <c r="O251" s="712"/>
      <c r="P251" s="712"/>
      <c r="Q251" s="712"/>
      <c r="R251" s="712"/>
      <c r="S251" s="712"/>
      <c r="T251" s="712"/>
      <c r="U251" s="712"/>
      <c r="V251" s="712"/>
      <c r="W251" s="712"/>
      <c r="X251" s="712"/>
      <c r="Y251" s="712"/>
      <c r="Z251" s="712"/>
      <c r="AA251" s="712"/>
      <c r="AB251" s="712"/>
      <c r="AC251" s="712"/>
      <c r="AD251" s="712"/>
      <c r="AE251" s="712"/>
    </row>
    <row r="252" spans="5:31" s="757" customFormat="1" x14ac:dyDescent="0.2">
      <c r="E252" s="758"/>
      <c r="K252" s="712"/>
      <c r="L252" s="712"/>
      <c r="M252" s="712"/>
      <c r="N252" s="712"/>
      <c r="O252" s="712"/>
      <c r="P252" s="712"/>
      <c r="Q252" s="712"/>
      <c r="R252" s="712"/>
      <c r="S252" s="712"/>
      <c r="T252" s="712"/>
      <c r="U252" s="712"/>
      <c r="V252" s="712"/>
      <c r="W252" s="712"/>
      <c r="X252" s="712"/>
      <c r="Y252" s="712"/>
      <c r="Z252" s="712"/>
      <c r="AA252" s="712"/>
      <c r="AB252" s="712"/>
      <c r="AC252" s="712"/>
      <c r="AD252" s="712"/>
      <c r="AE252" s="712"/>
    </row>
    <row r="253" spans="5:31" s="757" customFormat="1" x14ac:dyDescent="0.2">
      <c r="E253" s="758"/>
      <c r="K253" s="712"/>
      <c r="L253" s="712"/>
      <c r="M253" s="712"/>
      <c r="N253" s="712"/>
      <c r="O253" s="712"/>
      <c r="P253" s="712"/>
      <c r="Q253" s="712"/>
      <c r="R253" s="712"/>
      <c r="S253" s="712"/>
      <c r="T253" s="712"/>
      <c r="U253" s="712"/>
      <c r="V253" s="712"/>
      <c r="W253" s="712"/>
      <c r="X253" s="712"/>
      <c r="Y253" s="712"/>
      <c r="Z253" s="712"/>
      <c r="AA253" s="712"/>
      <c r="AB253" s="712"/>
      <c r="AC253" s="712"/>
      <c r="AD253" s="712"/>
      <c r="AE253" s="712"/>
    </row>
    <row r="254" spans="5:31" s="757" customFormat="1" x14ac:dyDescent="0.2">
      <c r="E254" s="758"/>
      <c r="K254" s="712"/>
      <c r="L254" s="712"/>
      <c r="M254" s="712"/>
      <c r="N254" s="712"/>
      <c r="O254" s="712"/>
      <c r="P254" s="712"/>
      <c r="Q254" s="712"/>
      <c r="R254" s="712"/>
      <c r="S254" s="712"/>
      <c r="T254" s="712"/>
      <c r="U254" s="712"/>
      <c r="V254" s="712"/>
      <c r="W254" s="712"/>
      <c r="X254" s="712"/>
      <c r="Y254" s="712"/>
      <c r="Z254" s="712"/>
      <c r="AA254" s="712"/>
      <c r="AB254" s="712"/>
      <c r="AC254" s="712"/>
      <c r="AD254" s="712"/>
      <c r="AE254" s="712"/>
    </row>
    <row r="255" spans="5:31" s="757" customFormat="1" x14ac:dyDescent="0.2">
      <c r="E255" s="758"/>
      <c r="K255" s="712"/>
      <c r="L255" s="712"/>
      <c r="M255" s="712"/>
      <c r="N255" s="712"/>
      <c r="O255" s="712"/>
      <c r="P255" s="712"/>
      <c r="Q255" s="712"/>
      <c r="R255" s="712"/>
      <c r="S255" s="712"/>
      <c r="T255" s="712"/>
      <c r="U255" s="712"/>
      <c r="V255" s="712"/>
      <c r="W255" s="712"/>
      <c r="X255" s="712"/>
      <c r="Y255" s="712"/>
      <c r="Z255" s="712"/>
      <c r="AA255" s="712"/>
      <c r="AB255" s="712"/>
      <c r="AC255" s="712"/>
      <c r="AD255" s="712"/>
      <c r="AE255" s="712"/>
    </row>
    <row r="256" spans="5:31" s="757" customFormat="1" x14ac:dyDescent="0.2">
      <c r="E256" s="758"/>
      <c r="K256" s="712"/>
      <c r="L256" s="712"/>
      <c r="M256" s="712"/>
      <c r="N256" s="712"/>
      <c r="O256" s="712"/>
      <c r="P256" s="712"/>
      <c r="Q256" s="712"/>
      <c r="R256" s="712"/>
      <c r="S256" s="712"/>
      <c r="T256" s="712"/>
      <c r="U256" s="712"/>
      <c r="V256" s="712"/>
      <c r="W256" s="712"/>
      <c r="X256" s="712"/>
      <c r="Y256" s="712"/>
      <c r="Z256" s="712"/>
      <c r="AA256" s="712"/>
      <c r="AB256" s="712"/>
      <c r="AC256" s="712"/>
      <c r="AD256" s="712"/>
      <c r="AE256" s="712"/>
    </row>
    <row r="257" spans="5:31" s="757" customFormat="1" x14ac:dyDescent="0.2">
      <c r="E257" s="758"/>
      <c r="K257" s="712"/>
      <c r="L257" s="712"/>
      <c r="M257" s="712"/>
      <c r="N257" s="712"/>
      <c r="O257" s="712"/>
      <c r="P257" s="712"/>
      <c r="Q257" s="712"/>
      <c r="R257" s="712"/>
      <c r="S257" s="712"/>
      <c r="T257" s="712"/>
      <c r="U257" s="712"/>
      <c r="V257" s="712"/>
      <c r="W257" s="712"/>
      <c r="X257" s="712"/>
      <c r="Y257" s="712"/>
      <c r="Z257" s="712"/>
      <c r="AA257" s="712"/>
      <c r="AB257" s="712"/>
      <c r="AC257" s="712"/>
      <c r="AD257" s="712"/>
      <c r="AE257" s="712"/>
    </row>
    <row r="258" spans="5:31" s="757" customFormat="1" x14ac:dyDescent="0.2">
      <c r="E258" s="758"/>
      <c r="K258" s="712"/>
      <c r="L258" s="712"/>
      <c r="M258" s="712"/>
      <c r="N258" s="712"/>
      <c r="O258" s="712"/>
      <c r="P258" s="712"/>
      <c r="Q258" s="712"/>
      <c r="R258" s="712"/>
      <c r="S258" s="712"/>
      <c r="T258" s="712"/>
      <c r="U258" s="712"/>
      <c r="V258" s="712"/>
      <c r="W258" s="712"/>
      <c r="X258" s="712"/>
      <c r="Y258" s="712"/>
      <c r="Z258" s="712"/>
      <c r="AA258" s="712"/>
      <c r="AB258" s="712"/>
      <c r="AC258" s="712"/>
      <c r="AD258" s="712"/>
      <c r="AE258" s="712"/>
    </row>
    <row r="259" spans="5:31" s="757" customFormat="1" x14ac:dyDescent="0.2">
      <c r="E259" s="758"/>
      <c r="K259" s="712"/>
      <c r="L259" s="712"/>
      <c r="M259" s="712"/>
      <c r="N259" s="712"/>
      <c r="O259" s="712"/>
      <c r="P259" s="712"/>
      <c r="Q259" s="712"/>
      <c r="R259" s="712"/>
      <c r="S259" s="712"/>
      <c r="T259" s="712"/>
      <c r="U259" s="712"/>
      <c r="V259" s="712"/>
      <c r="W259" s="712"/>
      <c r="X259" s="712"/>
      <c r="Y259" s="712"/>
      <c r="Z259" s="712"/>
      <c r="AA259" s="712"/>
      <c r="AB259" s="712"/>
      <c r="AC259" s="712"/>
      <c r="AD259" s="712"/>
      <c r="AE259" s="712"/>
    </row>
    <row r="260" spans="5:31" s="757" customFormat="1" x14ac:dyDescent="0.2">
      <c r="E260" s="758"/>
      <c r="K260" s="712"/>
      <c r="L260" s="712"/>
      <c r="M260" s="712"/>
      <c r="N260" s="712"/>
      <c r="O260" s="712"/>
      <c r="P260" s="712"/>
      <c r="Q260" s="712"/>
      <c r="R260" s="712"/>
      <c r="S260" s="712"/>
      <c r="T260" s="712"/>
      <c r="U260" s="712"/>
      <c r="V260" s="712"/>
      <c r="W260" s="712"/>
      <c r="X260" s="712"/>
      <c r="Y260" s="712"/>
      <c r="Z260" s="712"/>
      <c r="AA260" s="712"/>
      <c r="AB260" s="712"/>
      <c r="AC260" s="712"/>
      <c r="AD260" s="712"/>
      <c r="AE260" s="712"/>
    </row>
    <row r="261" spans="5:31" s="757" customFormat="1" x14ac:dyDescent="0.2">
      <c r="E261" s="758"/>
      <c r="K261" s="712"/>
      <c r="L261" s="712"/>
      <c r="M261" s="712"/>
      <c r="N261" s="712"/>
      <c r="O261" s="712"/>
      <c r="P261" s="712"/>
      <c r="Q261" s="712"/>
      <c r="R261" s="712"/>
      <c r="S261" s="712"/>
      <c r="T261" s="712"/>
      <c r="U261" s="712"/>
      <c r="V261" s="712"/>
      <c r="W261" s="712"/>
      <c r="X261" s="712"/>
      <c r="Y261" s="712"/>
      <c r="Z261" s="712"/>
      <c r="AA261" s="712"/>
      <c r="AB261" s="712"/>
      <c r="AC261" s="712"/>
      <c r="AD261" s="712"/>
      <c r="AE261" s="712"/>
    </row>
    <row r="262" spans="5:31" s="757" customFormat="1" x14ac:dyDescent="0.2">
      <c r="E262" s="758"/>
      <c r="K262" s="712"/>
      <c r="L262" s="712"/>
      <c r="M262" s="712"/>
      <c r="N262" s="712"/>
      <c r="O262" s="712"/>
      <c r="P262" s="712"/>
      <c r="Q262" s="712"/>
      <c r="R262" s="712"/>
      <c r="S262" s="712"/>
      <c r="T262" s="712"/>
      <c r="U262" s="712"/>
      <c r="V262" s="712"/>
      <c r="W262" s="712"/>
      <c r="X262" s="712"/>
      <c r="Y262" s="712"/>
      <c r="Z262" s="712"/>
      <c r="AA262" s="712"/>
      <c r="AB262" s="712"/>
      <c r="AC262" s="712"/>
      <c r="AD262" s="712"/>
      <c r="AE262" s="712"/>
    </row>
    <row r="263" spans="5:31" s="757" customFormat="1" x14ac:dyDescent="0.2">
      <c r="E263" s="758"/>
      <c r="K263" s="712"/>
      <c r="L263" s="712"/>
      <c r="M263" s="712"/>
      <c r="N263" s="712"/>
      <c r="O263" s="712"/>
      <c r="P263" s="712"/>
      <c r="Q263" s="712"/>
      <c r="R263" s="712"/>
      <c r="S263" s="712"/>
      <c r="T263" s="712"/>
      <c r="U263" s="712"/>
      <c r="V263" s="712"/>
      <c r="W263" s="712"/>
      <c r="X263" s="712"/>
      <c r="Y263" s="712"/>
      <c r="Z263" s="712"/>
      <c r="AA263" s="712"/>
      <c r="AB263" s="712"/>
      <c r="AC263" s="712"/>
      <c r="AD263" s="712"/>
      <c r="AE263" s="712"/>
    </row>
    <row r="264" spans="5:31" s="757" customFormat="1" x14ac:dyDescent="0.2">
      <c r="E264" s="758"/>
      <c r="K264" s="712"/>
      <c r="L264" s="712"/>
      <c r="M264" s="712"/>
      <c r="N264" s="712"/>
      <c r="O264" s="712"/>
      <c r="P264" s="712"/>
      <c r="Q264" s="712"/>
      <c r="R264" s="712"/>
      <c r="S264" s="712"/>
      <c r="T264" s="712"/>
      <c r="U264" s="712"/>
      <c r="V264" s="712"/>
      <c r="W264" s="712"/>
      <c r="X264" s="712"/>
      <c r="Y264" s="712"/>
      <c r="Z264" s="712"/>
      <c r="AA264" s="712"/>
      <c r="AB264" s="712"/>
      <c r="AC264" s="712"/>
      <c r="AD264" s="712"/>
      <c r="AE264" s="712"/>
    </row>
    <row r="265" spans="5:31" s="757" customFormat="1" x14ac:dyDescent="0.2">
      <c r="E265" s="758"/>
      <c r="K265" s="712"/>
      <c r="L265" s="712"/>
      <c r="M265" s="712"/>
      <c r="N265" s="712"/>
      <c r="O265" s="712"/>
      <c r="P265" s="712"/>
      <c r="Q265" s="712"/>
      <c r="R265" s="712"/>
      <c r="S265" s="712"/>
      <c r="T265" s="712"/>
      <c r="U265" s="712"/>
      <c r="V265" s="712"/>
      <c r="W265" s="712"/>
      <c r="X265" s="712"/>
      <c r="Y265" s="712"/>
      <c r="Z265" s="712"/>
      <c r="AA265" s="712"/>
      <c r="AB265" s="712"/>
      <c r="AC265" s="712"/>
      <c r="AD265" s="712"/>
      <c r="AE265" s="712"/>
    </row>
    <row r="266" spans="5:31" s="757" customFormat="1" x14ac:dyDescent="0.2">
      <c r="E266" s="758"/>
      <c r="K266" s="712"/>
      <c r="L266" s="712"/>
      <c r="M266" s="712"/>
      <c r="N266" s="712"/>
      <c r="O266" s="712"/>
      <c r="P266" s="712"/>
      <c r="Q266" s="712"/>
      <c r="R266" s="712"/>
      <c r="S266" s="712"/>
      <c r="T266" s="712"/>
      <c r="U266" s="712"/>
      <c r="V266" s="712"/>
      <c r="W266" s="712"/>
      <c r="X266" s="712"/>
      <c r="Y266" s="712"/>
      <c r="Z266" s="712"/>
      <c r="AA266" s="712"/>
      <c r="AB266" s="712"/>
      <c r="AC266" s="712"/>
      <c r="AD266" s="712"/>
      <c r="AE266" s="712"/>
    </row>
    <row r="267" spans="5:31" s="757" customFormat="1" x14ac:dyDescent="0.2">
      <c r="E267" s="758"/>
      <c r="K267" s="712"/>
      <c r="L267" s="712"/>
      <c r="M267" s="712"/>
      <c r="N267" s="712"/>
      <c r="O267" s="712"/>
      <c r="P267" s="712"/>
      <c r="Q267" s="712"/>
      <c r="R267" s="712"/>
      <c r="S267" s="712"/>
      <c r="T267" s="712"/>
      <c r="U267" s="712"/>
      <c r="V267" s="712"/>
      <c r="W267" s="712"/>
      <c r="X267" s="712"/>
      <c r="Y267" s="712"/>
      <c r="Z267" s="712"/>
      <c r="AA267" s="712"/>
      <c r="AB267" s="712"/>
      <c r="AC267" s="712"/>
      <c r="AD267" s="712"/>
      <c r="AE267" s="712"/>
    </row>
    <row r="268" spans="5:31" s="757" customFormat="1" x14ac:dyDescent="0.2">
      <c r="E268" s="758"/>
      <c r="K268" s="712"/>
      <c r="L268" s="712"/>
      <c r="M268" s="712"/>
      <c r="N268" s="712"/>
      <c r="O268" s="712"/>
      <c r="P268" s="712"/>
      <c r="Q268" s="712"/>
      <c r="R268" s="712"/>
      <c r="S268" s="712"/>
      <c r="T268" s="712"/>
      <c r="U268" s="712"/>
      <c r="V268" s="712"/>
      <c r="W268" s="712"/>
      <c r="X268" s="712"/>
      <c r="Y268" s="712"/>
      <c r="Z268" s="712"/>
      <c r="AA268" s="712"/>
      <c r="AB268" s="712"/>
      <c r="AC268" s="712"/>
      <c r="AD268" s="712"/>
      <c r="AE268" s="712"/>
    </row>
    <row r="269" spans="5:31" s="757" customFormat="1" x14ac:dyDescent="0.2">
      <c r="E269" s="758"/>
      <c r="K269" s="712"/>
      <c r="L269" s="712"/>
      <c r="M269" s="712"/>
      <c r="N269" s="712"/>
      <c r="O269" s="712"/>
      <c r="P269" s="712"/>
      <c r="Q269" s="712"/>
      <c r="R269" s="712"/>
      <c r="S269" s="712"/>
      <c r="T269" s="712"/>
      <c r="U269" s="712"/>
      <c r="V269" s="712"/>
      <c r="W269" s="712"/>
      <c r="X269" s="712"/>
      <c r="Y269" s="712"/>
      <c r="Z269" s="712"/>
      <c r="AA269" s="712"/>
      <c r="AB269" s="712"/>
      <c r="AC269" s="712"/>
      <c r="AD269" s="712"/>
      <c r="AE269" s="712"/>
    </row>
    <row r="270" spans="5:31" s="757" customFormat="1" x14ac:dyDescent="0.2">
      <c r="E270" s="758"/>
      <c r="K270" s="712"/>
      <c r="L270" s="712"/>
      <c r="M270" s="712"/>
      <c r="N270" s="712"/>
      <c r="O270" s="712"/>
      <c r="P270" s="712"/>
      <c r="Q270" s="712"/>
      <c r="R270" s="712"/>
      <c r="S270" s="712"/>
      <c r="T270" s="712"/>
      <c r="U270" s="712"/>
      <c r="V270" s="712"/>
      <c r="W270" s="712"/>
      <c r="X270" s="712"/>
      <c r="Y270" s="712"/>
      <c r="Z270" s="712"/>
      <c r="AA270" s="712"/>
      <c r="AB270" s="712"/>
      <c r="AC270" s="712"/>
      <c r="AD270" s="712"/>
      <c r="AE270" s="712"/>
    </row>
    <row r="271" spans="5:31" s="757" customFormat="1" x14ac:dyDescent="0.2">
      <c r="E271" s="758"/>
      <c r="K271" s="712"/>
      <c r="L271" s="712"/>
      <c r="M271" s="712"/>
      <c r="N271" s="712"/>
      <c r="O271" s="712"/>
      <c r="P271" s="712"/>
      <c r="Q271" s="712"/>
      <c r="R271" s="712"/>
      <c r="S271" s="712"/>
      <c r="T271" s="712"/>
      <c r="U271" s="712"/>
      <c r="V271" s="712"/>
      <c r="W271" s="712"/>
      <c r="X271" s="712"/>
      <c r="Y271" s="712"/>
      <c r="Z271" s="712"/>
      <c r="AA271" s="712"/>
      <c r="AB271" s="712"/>
      <c r="AC271" s="712"/>
      <c r="AD271" s="712"/>
      <c r="AE271" s="712"/>
    </row>
    <row r="272" spans="5:31" s="757" customFormat="1" x14ac:dyDescent="0.2">
      <c r="E272" s="758"/>
      <c r="K272" s="712"/>
      <c r="L272" s="712"/>
      <c r="M272" s="712"/>
      <c r="N272" s="712"/>
      <c r="O272" s="712"/>
      <c r="P272" s="712"/>
      <c r="Q272" s="712"/>
      <c r="R272" s="712"/>
      <c r="S272" s="712"/>
      <c r="T272" s="712"/>
      <c r="U272" s="712"/>
      <c r="V272" s="712"/>
      <c r="W272" s="712"/>
      <c r="X272" s="712"/>
      <c r="Y272" s="712"/>
      <c r="Z272" s="712"/>
      <c r="AA272" s="712"/>
      <c r="AB272" s="712"/>
      <c r="AC272" s="712"/>
      <c r="AD272" s="712"/>
      <c r="AE272" s="712"/>
    </row>
    <row r="273" spans="5:31" s="757" customFormat="1" x14ac:dyDescent="0.2">
      <c r="E273" s="758"/>
      <c r="K273" s="712"/>
      <c r="L273" s="712"/>
      <c r="M273" s="712"/>
      <c r="N273" s="712"/>
      <c r="O273" s="712"/>
      <c r="P273" s="712"/>
      <c r="Q273" s="712"/>
      <c r="R273" s="712"/>
      <c r="S273" s="712"/>
      <c r="T273" s="712"/>
      <c r="U273" s="712"/>
      <c r="V273" s="712"/>
      <c r="W273" s="712"/>
      <c r="X273" s="712"/>
      <c r="Y273" s="712"/>
      <c r="Z273" s="712"/>
      <c r="AA273" s="712"/>
      <c r="AB273" s="712"/>
      <c r="AC273" s="712"/>
      <c r="AD273" s="712"/>
      <c r="AE273" s="712"/>
    </row>
    <row r="274" spans="5:31" s="757" customFormat="1" x14ac:dyDescent="0.2">
      <c r="E274" s="758"/>
      <c r="K274" s="712"/>
      <c r="L274" s="712"/>
      <c r="M274" s="712"/>
      <c r="N274" s="712"/>
      <c r="O274" s="712"/>
      <c r="P274" s="712"/>
      <c r="Q274" s="712"/>
      <c r="R274" s="712"/>
      <c r="S274" s="712"/>
      <c r="T274" s="712"/>
      <c r="U274" s="712"/>
      <c r="V274" s="712"/>
      <c r="W274" s="712"/>
      <c r="X274" s="712"/>
      <c r="Y274" s="712"/>
      <c r="Z274" s="712"/>
      <c r="AA274" s="712"/>
      <c r="AB274" s="712"/>
      <c r="AC274" s="712"/>
      <c r="AD274" s="712"/>
      <c r="AE274" s="712"/>
    </row>
    <row r="275" spans="5:31" s="757" customFormat="1" x14ac:dyDescent="0.2">
      <c r="E275" s="758"/>
      <c r="K275" s="712"/>
      <c r="L275" s="712"/>
      <c r="M275" s="712"/>
      <c r="N275" s="712"/>
      <c r="O275" s="712"/>
      <c r="P275" s="712"/>
      <c r="Q275" s="712"/>
      <c r="R275" s="712"/>
      <c r="S275" s="712"/>
      <c r="T275" s="712"/>
      <c r="U275" s="712"/>
      <c r="V275" s="712"/>
      <c r="W275" s="712"/>
      <c r="X275" s="712"/>
      <c r="Y275" s="712"/>
      <c r="Z275" s="712"/>
      <c r="AA275" s="712"/>
      <c r="AB275" s="712"/>
      <c r="AC275" s="712"/>
      <c r="AD275" s="712"/>
      <c r="AE275" s="712"/>
    </row>
    <row r="276" spans="5:31" s="757" customFormat="1" x14ac:dyDescent="0.2">
      <c r="E276" s="758"/>
      <c r="K276" s="712"/>
      <c r="L276" s="712"/>
      <c r="M276" s="712"/>
      <c r="N276" s="712"/>
      <c r="O276" s="712"/>
      <c r="P276" s="712"/>
      <c r="Q276" s="712"/>
      <c r="R276" s="712"/>
      <c r="S276" s="712"/>
      <c r="T276" s="712"/>
      <c r="U276" s="712"/>
      <c r="V276" s="712"/>
      <c r="W276" s="712"/>
      <c r="X276" s="712"/>
      <c r="Y276" s="712"/>
      <c r="Z276" s="712"/>
      <c r="AA276" s="712"/>
      <c r="AB276" s="712"/>
      <c r="AC276" s="712"/>
      <c r="AD276" s="712"/>
      <c r="AE276" s="712"/>
    </row>
    <row r="277" spans="5:31" s="757" customFormat="1" x14ac:dyDescent="0.2">
      <c r="E277" s="758"/>
      <c r="K277" s="712"/>
      <c r="L277" s="712"/>
      <c r="M277" s="712"/>
      <c r="N277" s="712"/>
      <c r="O277" s="712"/>
      <c r="P277" s="712"/>
      <c r="Q277" s="712"/>
      <c r="R277" s="712"/>
      <c r="S277" s="712"/>
      <c r="T277" s="712"/>
      <c r="U277" s="712"/>
      <c r="V277" s="712"/>
      <c r="W277" s="712"/>
      <c r="X277" s="712"/>
      <c r="Y277" s="712"/>
      <c r="Z277" s="712"/>
      <c r="AA277" s="712"/>
      <c r="AB277" s="712"/>
      <c r="AC277" s="712"/>
      <c r="AD277" s="712"/>
      <c r="AE277" s="712"/>
    </row>
    <row r="278" spans="5:31" s="757" customFormat="1" x14ac:dyDescent="0.2">
      <c r="E278" s="758"/>
      <c r="K278" s="712"/>
      <c r="L278" s="712"/>
      <c r="M278" s="712"/>
      <c r="N278" s="712"/>
      <c r="O278" s="712"/>
      <c r="P278" s="712"/>
      <c r="Q278" s="712"/>
      <c r="R278" s="712"/>
      <c r="S278" s="712"/>
      <c r="T278" s="712"/>
      <c r="U278" s="712"/>
      <c r="V278" s="712"/>
      <c r="W278" s="712"/>
      <c r="X278" s="712"/>
      <c r="Y278" s="712"/>
      <c r="Z278" s="712"/>
      <c r="AA278" s="712"/>
      <c r="AB278" s="712"/>
      <c r="AC278" s="712"/>
      <c r="AD278" s="712"/>
      <c r="AE278" s="712"/>
    </row>
    <row r="279" spans="5:31" s="757" customFormat="1" x14ac:dyDescent="0.2">
      <c r="E279" s="758"/>
      <c r="K279" s="712"/>
      <c r="L279" s="712"/>
      <c r="M279" s="712"/>
      <c r="N279" s="712"/>
      <c r="O279" s="712"/>
      <c r="P279" s="712"/>
      <c r="Q279" s="712"/>
      <c r="R279" s="712"/>
      <c r="S279" s="712"/>
      <c r="T279" s="712"/>
      <c r="U279" s="712"/>
      <c r="V279" s="712"/>
      <c r="W279" s="712"/>
      <c r="X279" s="712"/>
      <c r="Y279" s="712"/>
      <c r="Z279" s="712"/>
      <c r="AA279" s="712"/>
      <c r="AB279" s="712"/>
      <c r="AC279" s="712"/>
      <c r="AD279" s="712"/>
      <c r="AE279" s="712"/>
    </row>
    <row r="280" spans="5:31" s="757" customFormat="1" x14ac:dyDescent="0.2">
      <c r="E280" s="758"/>
      <c r="K280" s="712"/>
      <c r="L280" s="712"/>
      <c r="M280" s="712"/>
      <c r="N280" s="712"/>
      <c r="O280" s="712"/>
      <c r="P280" s="712"/>
      <c r="Q280" s="712"/>
      <c r="R280" s="712"/>
      <c r="S280" s="712"/>
      <c r="T280" s="712"/>
      <c r="U280" s="712"/>
      <c r="V280" s="712"/>
      <c r="W280" s="712"/>
      <c r="X280" s="712"/>
      <c r="Y280" s="712"/>
      <c r="Z280" s="712"/>
      <c r="AA280" s="712"/>
      <c r="AB280" s="712"/>
      <c r="AC280" s="712"/>
      <c r="AD280" s="712"/>
      <c r="AE280" s="712"/>
    </row>
    <row r="281" spans="5:31" s="757" customFormat="1" x14ac:dyDescent="0.2">
      <c r="E281" s="758"/>
      <c r="K281" s="712"/>
      <c r="L281" s="712"/>
      <c r="M281" s="712"/>
      <c r="N281" s="712"/>
      <c r="O281" s="712"/>
      <c r="P281" s="712"/>
      <c r="Q281" s="712"/>
      <c r="R281" s="712"/>
      <c r="S281" s="712"/>
      <c r="T281" s="712"/>
      <c r="U281" s="712"/>
      <c r="V281" s="712"/>
      <c r="W281" s="712"/>
      <c r="X281" s="712"/>
      <c r="Y281" s="712"/>
      <c r="Z281" s="712"/>
      <c r="AA281" s="712"/>
      <c r="AB281" s="712"/>
      <c r="AC281" s="712"/>
      <c r="AD281" s="712"/>
      <c r="AE281" s="712"/>
    </row>
    <row r="282" spans="5:31" s="757" customFormat="1" x14ac:dyDescent="0.2">
      <c r="E282" s="758"/>
      <c r="K282" s="712"/>
      <c r="L282" s="712"/>
      <c r="M282" s="712"/>
      <c r="N282" s="712"/>
      <c r="O282" s="712"/>
      <c r="P282" s="712"/>
      <c r="Q282" s="712"/>
      <c r="R282" s="712"/>
      <c r="S282" s="712"/>
      <c r="T282" s="712"/>
      <c r="U282" s="712"/>
      <c r="V282" s="712"/>
      <c r="W282" s="712"/>
      <c r="X282" s="712"/>
      <c r="Y282" s="712"/>
      <c r="Z282" s="712"/>
      <c r="AA282" s="712"/>
      <c r="AB282" s="712"/>
      <c r="AC282" s="712"/>
      <c r="AD282" s="712"/>
      <c r="AE282" s="712"/>
    </row>
    <row r="283" spans="5:31" s="757" customFormat="1" x14ac:dyDescent="0.2">
      <c r="E283" s="758"/>
      <c r="K283" s="712"/>
      <c r="L283" s="712"/>
      <c r="M283" s="712"/>
      <c r="N283" s="712"/>
      <c r="O283" s="712"/>
      <c r="P283" s="712"/>
      <c r="Q283" s="712"/>
      <c r="R283" s="712"/>
      <c r="S283" s="712"/>
      <c r="T283" s="712"/>
      <c r="U283" s="712"/>
      <c r="V283" s="712"/>
      <c r="W283" s="712"/>
      <c r="X283" s="712"/>
      <c r="Y283" s="712"/>
      <c r="Z283" s="712"/>
      <c r="AA283" s="712"/>
      <c r="AB283" s="712"/>
      <c r="AC283" s="712"/>
      <c r="AD283" s="712"/>
      <c r="AE283" s="712"/>
    </row>
    <row r="284" spans="5:31" s="757" customFormat="1" x14ac:dyDescent="0.2">
      <c r="E284" s="758"/>
      <c r="K284" s="712"/>
      <c r="L284" s="712"/>
      <c r="M284" s="712"/>
      <c r="N284" s="712"/>
      <c r="O284" s="712"/>
      <c r="P284" s="712"/>
      <c r="Q284" s="712"/>
      <c r="R284" s="712"/>
      <c r="S284" s="712"/>
      <c r="T284" s="712"/>
      <c r="U284" s="712"/>
      <c r="V284" s="712"/>
      <c r="W284" s="712"/>
      <c r="X284" s="712"/>
      <c r="Y284" s="712"/>
      <c r="Z284" s="712"/>
      <c r="AA284" s="712"/>
      <c r="AB284" s="712"/>
      <c r="AC284" s="712"/>
      <c r="AD284" s="712"/>
      <c r="AE284" s="712"/>
    </row>
    <row r="285" spans="5:31" s="757" customFormat="1" x14ac:dyDescent="0.2">
      <c r="E285" s="758"/>
      <c r="K285" s="712"/>
      <c r="L285" s="712"/>
      <c r="M285" s="712"/>
      <c r="N285" s="712"/>
      <c r="O285" s="712"/>
      <c r="P285" s="712"/>
      <c r="Q285" s="712"/>
      <c r="R285" s="712"/>
      <c r="S285" s="712"/>
      <c r="T285" s="712"/>
      <c r="U285" s="712"/>
      <c r="V285" s="712"/>
      <c r="W285" s="712"/>
      <c r="X285" s="712"/>
      <c r="Y285" s="712"/>
      <c r="Z285" s="712"/>
      <c r="AA285" s="712"/>
      <c r="AB285" s="712"/>
      <c r="AC285" s="712"/>
      <c r="AD285" s="712"/>
      <c r="AE285" s="712"/>
    </row>
    <row r="286" spans="5:31" s="757" customFormat="1" x14ac:dyDescent="0.2">
      <c r="E286" s="758"/>
      <c r="K286" s="712"/>
      <c r="L286" s="712"/>
      <c r="M286" s="712"/>
      <c r="N286" s="712"/>
      <c r="O286" s="712"/>
      <c r="P286" s="712"/>
      <c r="Q286" s="712"/>
      <c r="R286" s="712"/>
      <c r="S286" s="712"/>
      <c r="T286" s="712"/>
      <c r="U286" s="712"/>
      <c r="V286" s="712"/>
      <c r="W286" s="712"/>
      <c r="X286" s="712"/>
      <c r="Y286" s="712"/>
      <c r="Z286" s="712"/>
      <c r="AA286" s="712"/>
      <c r="AB286" s="712"/>
      <c r="AC286" s="712"/>
      <c r="AD286" s="712"/>
      <c r="AE286" s="712"/>
    </row>
    <row r="287" spans="5:31" s="757" customFormat="1" x14ac:dyDescent="0.2">
      <c r="E287" s="758"/>
      <c r="K287" s="712"/>
      <c r="L287" s="712"/>
      <c r="M287" s="712"/>
      <c r="N287" s="712"/>
      <c r="O287" s="712"/>
      <c r="P287" s="712"/>
      <c r="Q287" s="712"/>
      <c r="R287" s="712"/>
      <c r="S287" s="712"/>
      <c r="T287" s="712"/>
      <c r="U287" s="712"/>
      <c r="V287" s="712"/>
      <c r="W287" s="712"/>
      <c r="X287" s="712"/>
      <c r="Y287" s="712"/>
      <c r="Z287" s="712"/>
      <c r="AA287" s="712"/>
      <c r="AB287" s="712"/>
      <c r="AC287" s="712"/>
      <c r="AD287" s="712"/>
      <c r="AE287" s="712"/>
    </row>
    <row r="288" spans="5:31" s="757" customFormat="1" x14ac:dyDescent="0.2">
      <c r="E288" s="758"/>
      <c r="K288" s="712"/>
      <c r="L288" s="712"/>
      <c r="M288" s="712"/>
      <c r="N288" s="712"/>
      <c r="O288" s="712"/>
      <c r="P288" s="712"/>
      <c r="Q288" s="712"/>
      <c r="R288" s="712"/>
      <c r="S288" s="712"/>
      <c r="T288" s="712"/>
      <c r="U288" s="712"/>
      <c r="V288" s="712"/>
      <c r="W288" s="712"/>
      <c r="X288" s="712"/>
      <c r="Y288" s="712"/>
      <c r="Z288" s="712"/>
      <c r="AA288" s="712"/>
      <c r="AB288" s="712"/>
      <c r="AC288" s="712"/>
      <c r="AD288" s="712"/>
      <c r="AE288" s="712"/>
    </row>
    <row r="289" spans="5:31" s="757" customFormat="1" x14ac:dyDescent="0.2">
      <c r="E289" s="758"/>
      <c r="K289" s="712"/>
      <c r="L289" s="712"/>
      <c r="M289" s="712"/>
      <c r="N289" s="712"/>
      <c r="O289" s="712"/>
      <c r="P289" s="712"/>
      <c r="Q289" s="712"/>
      <c r="R289" s="712"/>
      <c r="S289" s="712"/>
      <c r="T289" s="712"/>
      <c r="U289" s="712"/>
      <c r="V289" s="712"/>
      <c r="W289" s="712"/>
      <c r="X289" s="712"/>
      <c r="Y289" s="712"/>
      <c r="Z289" s="712"/>
      <c r="AA289" s="712"/>
      <c r="AB289" s="712"/>
      <c r="AC289" s="712"/>
      <c r="AD289" s="712"/>
      <c r="AE289" s="712"/>
    </row>
    <row r="290" spans="5:31" s="757" customFormat="1" x14ac:dyDescent="0.2">
      <c r="E290" s="758"/>
      <c r="K290" s="712"/>
      <c r="L290" s="712"/>
      <c r="M290" s="712"/>
      <c r="N290" s="712"/>
      <c r="O290" s="712"/>
      <c r="P290" s="712"/>
      <c r="Q290" s="712"/>
      <c r="R290" s="712"/>
      <c r="S290" s="712"/>
      <c r="T290" s="712"/>
      <c r="U290" s="712"/>
      <c r="V290" s="712"/>
      <c r="W290" s="712"/>
      <c r="X290" s="712"/>
      <c r="Y290" s="712"/>
      <c r="Z290" s="712"/>
      <c r="AA290" s="712"/>
      <c r="AB290" s="712"/>
      <c r="AC290" s="712"/>
      <c r="AD290" s="712"/>
      <c r="AE290" s="712"/>
    </row>
    <row r="291" spans="5:31" s="757" customFormat="1" x14ac:dyDescent="0.2">
      <c r="E291" s="758"/>
      <c r="K291" s="712"/>
      <c r="L291" s="712"/>
      <c r="M291" s="712"/>
      <c r="N291" s="712"/>
      <c r="O291" s="712"/>
      <c r="P291" s="712"/>
      <c r="Q291" s="712"/>
      <c r="R291" s="712"/>
      <c r="S291" s="712"/>
      <c r="T291" s="712"/>
      <c r="U291" s="712"/>
      <c r="V291" s="712"/>
      <c r="W291" s="712"/>
      <c r="X291" s="712"/>
      <c r="Y291" s="712"/>
      <c r="Z291" s="712"/>
      <c r="AA291" s="712"/>
      <c r="AB291" s="712"/>
      <c r="AC291" s="712"/>
      <c r="AD291" s="712"/>
      <c r="AE291" s="712"/>
    </row>
    <row r="292" spans="5:31" s="757" customFormat="1" x14ac:dyDescent="0.2">
      <c r="E292" s="758"/>
      <c r="K292" s="712"/>
      <c r="L292" s="712"/>
      <c r="M292" s="712"/>
      <c r="N292" s="712"/>
      <c r="O292" s="712"/>
      <c r="P292" s="712"/>
      <c r="Q292" s="712"/>
      <c r="R292" s="712"/>
      <c r="S292" s="712"/>
      <c r="T292" s="712"/>
      <c r="U292" s="712"/>
      <c r="V292" s="712"/>
      <c r="W292" s="712"/>
      <c r="X292" s="712"/>
      <c r="Y292" s="712"/>
      <c r="Z292" s="712"/>
      <c r="AA292" s="712"/>
      <c r="AB292" s="712"/>
      <c r="AC292" s="712"/>
      <c r="AD292" s="712"/>
      <c r="AE292" s="712"/>
    </row>
    <row r="293" spans="5:31" s="757" customFormat="1" x14ac:dyDescent="0.2">
      <c r="E293" s="758"/>
      <c r="K293" s="712"/>
      <c r="L293" s="712"/>
      <c r="M293" s="712"/>
      <c r="N293" s="712"/>
      <c r="O293" s="712"/>
      <c r="P293" s="712"/>
      <c r="Q293" s="712"/>
      <c r="R293" s="712"/>
      <c r="S293" s="712"/>
      <c r="T293" s="712"/>
      <c r="U293" s="712"/>
      <c r="V293" s="712"/>
      <c r="W293" s="712"/>
      <c r="X293" s="712"/>
      <c r="Y293" s="712"/>
      <c r="Z293" s="712"/>
      <c r="AA293" s="712"/>
      <c r="AB293" s="712"/>
      <c r="AC293" s="712"/>
      <c r="AD293" s="712"/>
      <c r="AE293" s="712"/>
    </row>
    <row r="294" spans="5:31" s="757" customFormat="1" x14ac:dyDescent="0.2">
      <c r="E294" s="758"/>
      <c r="K294" s="712"/>
      <c r="L294" s="712"/>
      <c r="M294" s="712"/>
      <c r="N294" s="712"/>
      <c r="O294" s="712"/>
      <c r="P294" s="712"/>
      <c r="Q294" s="712"/>
      <c r="R294" s="712"/>
      <c r="S294" s="712"/>
      <c r="T294" s="712"/>
      <c r="U294" s="712"/>
      <c r="V294" s="712"/>
      <c r="W294" s="712"/>
      <c r="X294" s="712"/>
      <c r="Y294" s="712"/>
      <c r="Z294" s="712"/>
      <c r="AA294" s="712"/>
      <c r="AB294" s="712"/>
      <c r="AC294" s="712"/>
      <c r="AD294" s="712"/>
      <c r="AE294" s="712"/>
    </row>
    <row r="295" spans="5:31" s="757" customFormat="1" x14ac:dyDescent="0.2">
      <c r="E295" s="758"/>
      <c r="K295" s="712"/>
      <c r="L295" s="712"/>
      <c r="M295" s="712"/>
      <c r="N295" s="712"/>
      <c r="O295" s="712"/>
      <c r="P295" s="712"/>
      <c r="Q295" s="712"/>
      <c r="R295" s="712"/>
      <c r="S295" s="712"/>
      <c r="T295" s="712"/>
      <c r="U295" s="712"/>
      <c r="V295" s="712"/>
      <c r="W295" s="712"/>
      <c r="X295" s="712"/>
      <c r="Y295" s="712"/>
      <c r="Z295" s="712"/>
      <c r="AA295" s="712"/>
      <c r="AB295" s="712"/>
      <c r="AC295" s="712"/>
      <c r="AD295" s="712"/>
      <c r="AE295" s="712"/>
    </row>
    <row r="296" spans="5:31" s="757" customFormat="1" x14ac:dyDescent="0.2">
      <c r="E296" s="758"/>
      <c r="K296" s="712"/>
      <c r="L296" s="712"/>
      <c r="M296" s="712"/>
      <c r="N296" s="712"/>
      <c r="O296" s="712"/>
      <c r="P296" s="712"/>
      <c r="Q296" s="712"/>
      <c r="R296" s="712"/>
      <c r="S296" s="712"/>
      <c r="T296" s="712"/>
      <c r="U296" s="712"/>
      <c r="V296" s="712"/>
      <c r="W296" s="712"/>
      <c r="X296" s="712"/>
      <c r="Y296" s="712"/>
      <c r="Z296" s="712"/>
      <c r="AA296" s="712"/>
      <c r="AB296" s="712"/>
      <c r="AC296" s="712"/>
      <c r="AD296" s="712"/>
      <c r="AE296" s="712"/>
    </row>
    <row r="297" spans="5:31" s="757" customFormat="1" x14ac:dyDescent="0.2">
      <c r="E297" s="758"/>
      <c r="K297" s="712"/>
      <c r="L297" s="712"/>
      <c r="M297" s="712"/>
      <c r="N297" s="712"/>
      <c r="O297" s="712"/>
      <c r="P297" s="712"/>
      <c r="Q297" s="712"/>
      <c r="R297" s="712"/>
      <c r="S297" s="712"/>
      <c r="T297" s="712"/>
      <c r="U297" s="712"/>
      <c r="V297" s="712"/>
      <c r="W297" s="712"/>
      <c r="X297" s="712"/>
      <c r="Y297" s="712"/>
      <c r="Z297" s="712"/>
      <c r="AA297" s="712"/>
      <c r="AB297" s="712"/>
      <c r="AC297" s="712"/>
      <c r="AD297" s="712"/>
      <c r="AE297" s="712"/>
    </row>
    <row r="298" spans="5:31" s="757" customFormat="1" x14ac:dyDescent="0.2">
      <c r="E298" s="758"/>
      <c r="K298" s="712"/>
      <c r="L298" s="712"/>
      <c r="M298" s="712"/>
      <c r="N298" s="712"/>
      <c r="O298" s="712"/>
      <c r="P298" s="712"/>
      <c r="Q298" s="712"/>
      <c r="R298" s="712"/>
      <c r="S298" s="712"/>
      <c r="T298" s="712"/>
      <c r="U298" s="712"/>
      <c r="V298" s="712"/>
      <c r="W298" s="712"/>
      <c r="X298" s="712"/>
      <c r="Y298" s="712"/>
      <c r="Z298" s="712"/>
      <c r="AA298" s="712"/>
      <c r="AB298" s="712"/>
      <c r="AC298" s="712"/>
      <c r="AD298" s="712"/>
      <c r="AE298" s="712"/>
    </row>
    <row r="299" spans="5:31" s="757" customFormat="1" x14ac:dyDescent="0.2">
      <c r="E299" s="758"/>
      <c r="K299" s="712"/>
      <c r="L299" s="712"/>
      <c r="M299" s="712"/>
      <c r="N299" s="712"/>
      <c r="O299" s="712"/>
      <c r="P299" s="712"/>
      <c r="Q299" s="712"/>
      <c r="R299" s="712"/>
      <c r="S299" s="712"/>
      <c r="T299" s="712"/>
      <c r="U299" s="712"/>
      <c r="V299" s="712"/>
      <c r="W299" s="712"/>
      <c r="X299" s="712"/>
      <c r="Y299" s="712"/>
      <c r="Z299" s="712"/>
      <c r="AA299" s="712"/>
      <c r="AB299" s="712"/>
      <c r="AC299" s="712"/>
      <c r="AD299" s="712"/>
      <c r="AE299" s="712"/>
    </row>
    <row r="300" spans="5:31" s="757" customFormat="1" x14ac:dyDescent="0.2">
      <c r="E300" s="758"/>
      <c r="K300" s="712"/>
      <c r="L300" s="712"/>
      <c r="M300" s="712"/>
      <c r="N300" s="712"/>
      <c r="O300" s="712"/>
      <c r="P300" s="712"/>
      <c r="Q300" s="712"/>
      <c r="R300" s="712"/>
      <c r="S300" s="712"/>
      <c r="T300" s="712"/>
      <c r="U300" s="712"/>
      <c r="V300" s="712"/>
      <c r="W300" s="712"/>
      <c r="X300" s="712"/>
      <c r="Y300" s="712"/>
      <c r="Z300" s="712"/>
      <c r="AA300" s="712"/>
      <c r="AB300" s="712"/>
      <c r="AC300" s="712"/>
      <c r="AD300" s="712"/>
      <c r="AE300" s="712"/>
    </row>
    <row r="301" spans="5:31" s="757" customFormat="1" x14ac:dyDescent="0.2">
      <c r="E301" s="758"/>
      <c r="K301" s="712"/>
      <c r="L301" s="712"/>
      <c r="M301" s="712"/>
      <c r="N301" s="712"/>
      <c r="O301" s="712"/>
      <c r="P301" s="712"/>
      <c r="Q301" s="712"/>
      <c r="R301" s="712"/>
      <c r="S301" s="712"/>
      <c r="T301" s="712"/>
      <c r="U301" s="712"/>
      <c r="V301" s="712"/>
      <c r="W301" s="712"/>
      <c r="X301" s="712"/>
      <c r="Y301" s="712"/>
      <c r="Z301" s="712"/>
      <c r="AA301" s="712"/>
      <c r="AB301" s="712"/>
      <c r="AC301" s="712"/>
      <c r="AD301" s="712"/>
      <c r="AE301" s="712"/>
    </row>
    <row r="302" spans="5:31" s="757" customFormat="1" x14ac:dyDescent="0.2">
      <c r="E302" s="758"/>
      <c r="K302" s="712"/>
      <c r="L302" s="712"/>
      <c r="M302" s="712"/>
      <c r="N302" s="712"/>
      <c r="O302" s="712"/>
      <c r="P302" s="712"/>
      <c r="Q302" s="712"/>
      <c r="R302" s="712"/>
      <c r="S302" s="712"/>
      <c r="T302" s="712"/>
      <c r="U302" s="712"/>
      <c r="V302" s="712"/>
      <c r="W302" s="712"/>
      <c r="X302" s="712"/>
      <c r="Y302" s="712"/>
      <c r="Z302" s="712"/>
      <c r="AA302" s="712"/>
      <c r="AB302" s="712"/>
      <c r="AC302" s="712"/>
      <c r="AD302" s="712"/>
      <c r="AE302" s="712"/>
    </row>
    <row r="303" spans="5:31" s="757" customFormat="1" x14ac:dyDescent="0.2">
      <c r="E303" s="758"/>
      <c r="K303" s="712"/>
      <c r="L303" s="712"/>
      <c r="M303" s="712"/>
      <c r="N303" s="712"/>
      <c r="O303" s="712"/>
      <c r="P303" s="712"/>
      <c r="Q303" s="712"/>
      <c r="R303" s="712"/>
      <c r="S303" s="712"/>
      <c r="T303" s="712"/>
      <c r="U303" s="712"/>
      <c r="V303" s="712"/>
      <c r="W303" s="712"/>
      <c r="X303" s="712"/>
      <c r="Y303" s="712"/>
      <c r="Z303" s="712"/>
      <c r="AA303" s="712"/>
      <c r="AB303" s="712"/>
      <c r="AC303" s="712"/>
      <c r="AD303" s="712"/>
      <c r="AE303" s="712"/>
    </row>
    <row r="304" spans="5:31" s="757" customFormat="1" x14ac:dyDescent="0.2">
      <c r="E304" s="758"/>
      <c r="K304" s="712"/>
      <c r="L304" s="712"/>
      <c r="M304" s="712"/>
      <c r="N304" s="712"/>
      <c r="O304" s="712"/>
      <c r="P304" s="712"/>
      <c r="Q304" s="712"/>
      <c r="R304" s="712"/>
      <c r="S304" s="712"/>
      <c r="T304" s="712"/>
      <c r="U304" s="712"/>
      <c r="V304" s="712"/>
      <c r="W304" s="712"/>
      <c r="X304" s="712"/>
      <c r="Y304" s="712"/>
      <c r="Z304" s="712"/>
      <c r="AA304" s="712"/>
      <c r="AB304" s="712"/>
      <c r="AC304" s="712"/>
      <c r="AD304" s="712"/>
      <c r="AE304" s="712"/>
    </row>
    <row r="305" spans="5:31" s="757" customFormat="1" x14ac:dyDescent="0.2">
      <c r="E305" s="758"/>
      <c r="K305" s="712"/>
      <c r="L305" s="712"/>
      <c r="M305" s="712"/>
      <c r="N305" s="712"/>
      <c r="O305" s="712"/>
      <c r="P305" s="712"/>
      <c r="Q305" s="712"/>
      <c r="R305" s="712"/>
      <c r="S305" s="712"/>
      <c r="T305" s="712"/>
      <c r="U305" s="712"/>
      <c r="V305" s="712"/>
      <c r="W305" s="712"/>
      <c r="X305" s="712"/>
      <c r="Y305" s="712"/>
      <c r="Z305" s="712"/>
      <c r="AA305" s="712"/>
      <c r="AB305" s="712"/>
      <c r="AC305" s="712"/>
      <c r="AD305" s="712"/>
      <c r="AE305" s="712"/>
    </row>
    <row r="306" spans="5:31" s="757" customFormat="1" x14ac:dyDescent="0.2">
      <c r="E306" s="758"/>
      <c r="K306" s="712"/>
      <c r="L306" s="712"/>
      <c r="M306" s="712"/>
      <c r="N306" s="712"/>
      <c r="O306" s="712"/>
      <c r="P306" s="712"/>
      <c r="Q306" s="712"/>
      <c r="R306" s="712"/>
      <c r="S306" s="712"/>
      <c r="T306" s="712"/>
      <c r="U306" s="712"/>
      <c r="V306" s="712"/>
      <c r="W306" s="712"/>
      <c r="X306" s="712"/>
      <c r="Y306" s="712"/>
      <c r="Z306" s="712"/>
      <c r="AA306" s="712"/>
      <c r="AB306" s="712"/>
      <c r="AC306" s="712"/>
      <c r="AD306" s="712"/>
      <c r="AE306" s="712"/>
    </row>
    <row r="307" spans="5:31" s="757" customFormat="1" x14ac:dyDescent="0.2">
      <c r="E307" s="758"/>
      <c r="K307" s="712"/>
      <c r="L307" s="712"/>
      <c r="M307" s="712"/>
      <c r="N307" s="712"/>
      <c r="O307" s="712"/>
      <c r="P307" s="712"/>
      <c r="Q307" s="712"/>
      <c r="R307" s="712"/>
      <c r="S307" s="712"/>
      <c r="T307" s="712"/>
      <c r="U307" s="712"/>
      <c r="V307" s="712"/>
      <c r="W307" s="712"/>
      <c r="X307" s="712"/>
      <c r="Y307" s="712"/>
      <c r="Z307" s="712"/>
      <c r="AA307" s="712"/>
      <c r="AB307" s="712"/>
      <c r="AC307" s="712"/>
      <c r="AD307" s="712"/>
      <c r="AE307" s="712"/>
    </row>
    <row r="308" spans="5:31" s="757" customFormat="1" x14ac:dyDescent="0.2">
      <c r="E308" s="758"/>
      <c r="K308" s="712"/>
      <c r="L308" s="712"/>
      <c r="M308" s="712"/>
      <c r="N308" s="712"/>
      <c r="O308" s="712"/>
      <c r="P308" s="712"/>
      <c r="Q308" s="712"/>
      <c r="R308" s="712"/>
      <c r="S308" s="712"/>
      <c r="T308" s="712"/>
      <c r="U308" s="712"/>
      <c r="V308" s="712"/>
      <c r="W308" s="712"/>
      <c r="X308" s="712"/>
      <c r="Y308" s="712"/>
      <c r="Z308" s="712"/>
      <c r="AA308" s="712"/>
      <c r="AB308" s="712"/>
      <c r="AC308" s="712"/>
      <c r="AD308" s="712"/>
      <c r="AE308" s="712"/>
    </row>
    <row r="309" spans="5:31" s="757" customFormat="1" x14ac:dyDescent="0.2">
      <c r="E309" s="758"/>
      <c r="K309" s="712"/>
      <c r="L309" s="712"/>
      <c r="M309" s="712"/>
      <c r="N309" s="712"/>
      <c r="O309" s="712"/>
      <c r="P309" s="712"/>
      <c r="Q309" s="712"/>
      <c r="R309" s="712"/>
      <c r="S309" s="712"/>
      <c r="T309" s="712"/>
      <c r="U309" s="712"/>
      <c r="V309" s="712"/>
      <c r="W309" s="712"/>
      <c r="X309" s="712"/>
      <c r="Y309" s="712"/>
      <c r="Z309" s="712"/>
      <c r="AA309" s="712"/>
      <c r="AB309" s="712"/>
      <c r="AC309" s="712"/>
      <c r="AD309" s="712"/>
      <c r="AE309" s="712"/>
    </row>
    <row r="310" spans="5:31" s="757" customFormat="1" x14ac:dyDescent="0.2">
      <c r="E310" s="758"/>
      <c r="K310" s="712"/>
      <c r="L310" s="712"/>
      <c r="M310" s="712"/>
      <c r="N310" s="712"/>
      <c r="O310" s="712"/>
      <c r="P310" s="712"/>
      <c r="Q310" s="712"/>
      <c r="R310" s="712"/>
      <c r="S310" s="712"/>
      <c r="T310" s="712"/>
      <c r="U310" s="712"/>
      <c r="V310" s="712"/>
      <c r="W310" s="712"/>
      <c r="X310" s="712"/>
      <c r="Y310" s="712"/>
      <c r="Z310" s="712"/>
      <c r="AA310" s="712"/>
      <c r="AB310" s="712"/>
      <c r="AC310" s="712"/>
      <c r="AD310" s="712"/>
      <c r="AE310" s="712"/>
    </row>
    <row r="311" spans="5:31" s="757" customFormat="1" x14ac:dyDescent="0.2">
      <c r="E311" s="758"/>
      <c r="K311" s="712"/>
      <c r="L311" s="712"/>
      <c r="M311" s="712"/>
      <c r="N311" s="712"/>
      <c r="O311" s="712"/>
      <c r="P311" s="712"/>
      <c r="Q311" s="712"/>
      <c r="R311" s="712"/>
      <c r="S311" s="712"/>
      <c r="T311" s="712"/>
      <c r="U311" s="712"/>
      <c r="V311" s="712"/>
      <c r="W311" s="712"/>
      <c r="X311" s="712"/>
      <c r="Y311" s="712"/>
      <c r="Z311" s="712"/>
      <c r="AA311" s="712"/>
      <c r="AB311" s="712"/>
      <c r="AC311" s="712"/>
      <c r="AD311" s="712"/>
      <c r="AE311" s="712"/>
    </row>
    <row r="312" spans="5:31" s="757" customFormat="1" x14ac:dyDescent="0.2">
      <c r="E312" s="758"/>
      <c r="K312" s="712"/>
      <c r="L312" s="712"/>
      <c r="M312" s="712"/>
      <c r="N312" s="712"/>
      <c r="O312" s="712"/>
      <c r="P312" s="712"/>
      <c r="Q312" s="712"/>
      <c r="R312" s="712"/>
      <c r="S312" s="712"/>
      <c r="T312" s="712"/>
      <c r="U312" s="712"/>
      <c r="V312" s="712"/>
      <c r="W312" s="712"/>
      <c r="X312" s="712"/>
      <c r="Y312" s="712"/>
      <c r="Z312" s="712"/>
      <c r="AA312" s="712"/>
      <c r="AB312" s="712"/>
      <c r="AC312" s="712"/>
      <c r="AD312" s="712"/>
      <c r="AE312" s="712"/>
    </row>
    <row r="313" spans="5:31" s="757" customFormat="1" x14ac:dyDescent="0.2">
      <c r="E313" s="758"/>
      <c r="K313" s="712"/>
      <c r="L313" s="712"/>
      <c r="M313" s="712"/>
      <c r="N313" s="712"/>
      <c r="O313" s="712"/>
      <c r="P313" s="712"/>
      <c r="Q313" s="712"/>
      <c r="R313" s="712"/>
      <c r="S313" s="712"/>
      <c r="T313" s="712"/>
      <c r="U313" s="712"/>
      <c r="V313" s="712"/>
      <c r="W313" s="712"/>
      <c r="X313" s="712"/>
      <c r="Y313" s="712"/>
      <c r="Z313" s="712"/>
      <c r="AA313" s="712"/>
      <c r="AB313" s="712"/>
      <c r="AC313" s="712"/>
      <c r="AD313" s="712"/>
      <c r="AE313" s="712"/>
    </row>
    <row r="314" spans="5:31" s="757" customFormat="1" x14ac:dyDescent="0.2">
      <c r="E314" s="758"/>
      <c r="K314" s="712"/>
      <c r="L314" s="712"/>
      <c r="M314" s="712"/>
      <c r="N314" s="712"/>
      <c r="O314" s="712"/>
      <c r="P314" s="712"/>
      <c r="Q314" s="712"/>
      <c r="R314" s="712"/>
      <c r="S314" s="712"/>
      <c r="T314" s="712"/>
      <c r="U314" s="712"/>
      <c r="V314" s="712"/>
      <c r="W314" s="712"/>
      <c r="X314" s="712"/>
      <c r="Y314" s="712"/>
      <c r="Z314" s="712"/>
      <c r="AA314" s="712"/>
      <c r="AB314" s="712"/>
      <c r="AC314" s="712"/>
      <c r="AD314" s="712"/>
      <c r="AE314" s="712"/>
    </row>
    <row r="315" spans="5:31" s="757" customFormat="1" x14ac:dyDescent="0.2">
      <c r="E315" s="758"/>
      <c r="K315" s="712"/>
      <c r="L315" s="712"/>
      <c r="M315" s="712"/>
      <c r="N315" s="712"/>
      <c r="O315" s="712"/>
      <c r="P315" s="712"/>
      <c r="Q315" s="712"/>
      <c r="R315" s="712"/>
      <c r="S315" s="712"/>
      <c r="T315" s="712"/>
      <c r="U315" s="712"/>
      <c r="V315" s="712"/>
      <c r="W315" s="712"/>
      <c r="X315" s="712"/>
      <c r="Y315" s="712"/>
      <c r="Z315" s="712"/>
      <c r="AA315" s="712"/>
      <c r="AB315" s="712"/>
      <c r="AC315" s="712"/>
      <c r="AD315" s="712"/>
      <c r="AE315" s="712"/>
    </row>
    <row r="316" spans="5:31" s="757" customFormat="1" x14ac:dyDescent="0.2">
      <c r="E316" s="758"/>
      <c r="K316" s="712"/>
      <c r="L316" s="712"/>
      <c r="M316" s="712"/>
      <c r="N316" s="712"/>
      <c r="O316" s="712"/>
      <c r="P316" s="712"/>
      <c r="Q316" s="712"/>
      <c r="R316" s="712"/>
      <c r="S316" s="712"/>
      <c r="T316" s="712"/>
      <c r="U316" s="712"/>
      <c r="V316" s="712"/>
      <c r="W316" s="712"/>
      <c r="X316" s="712"/>
      <c r="Y316" s="712"/>
      <c r="Z316" s="712"/>
      <c r="AA316" s="712"/>
      <c r="AB316" s="712"/>
      <c r="AC316" s="712"/>
      <c r="AD316" s="712"/>
      <c r="AE316" s="712"/>
    </row>
    <row r="317" spans="5:31" s="757" customFormat="1" x14ac:dyDescent="0.2">
      <c r="E317" s="758"/>
      <c r="K317" s="712"/>
      <c r="L317" s="712"/>
      <c r="M317" s="712"/>
      <c r="N317" s="712"/>
      <c r="O317" s="712"/>
      <c r="P317" s="712"/>
      <c r="Q317" s="712"/>
      <c r="R317" s="712"/>
      <c r="S317" s="712"/>
      <c r="T317" s="712"/>
      <c r="U317" s="712"/>
      <c r="V317" s="712"/>
      <c r="W317" s="712"/>
      <c r="X317" s="712"/>
      <c r="Y317" s="712"/>
      <c r="Z317" s="712"/>
      <c r="AA317" s="712"/>
      <c r="AB317" s="712"/>
      <c r="AC317" s="712"/>
      <c r="AD317" s="712"/>
      <c r="AE317" s="712"/>
    </row>
    <row r="318" spans="5:31" s="757" customFormat="1" x14ac:dyDescent="0.2">
      <c r="E318" s="758"/>
      <c r="K318" s="712"/>
      <c r="L318" s="712"/>
      <c r="M318" s="712"/>
      <c r="N318" s="712"/>
      <c r="O318" s="712"/>
      <c r="P318" s="712"/>
      <c r="Q318" s="712"/>
      <c r="R318" s="712"/>
      <c r="S318" s="712"/>
      <c r="T318" s="712"/>
      <c r="U318" s="712"/>
      <c r="V318" s="712"/>
      <c r="W318" s="712"/>
      <c r="X318" s="712"/>
      <c r="Y318" s="712"/>
      <c r="Z318" s="712"/>
      <c r="AA318" s="712"/>
      <c r="AB318" s="712"/>
      <c r="AC318" s="712"/>
      <c r="AD318" s="712"/>
      <c r="AE318" s="712"/>
    </row>
    <row r="319" spans="5:31" s="757" customFormat="1" x14ac:dyDescent="0.2">
      <c r="E319" s="758"/>
      <c r="K319" s="712"/>
      <c r="L319" s="712"/>
      <c r="M319" s="712"/>
      <c r="N319" s="712"/>
      <c r="O319" s="712"/>
      <c r="P319" s="712"/>
      <c r="Q319" s="712"/>
      <c r="R319" s="712"/>
      <c r="S319" s="712"/>
      <c r="T319" s="712"/>
      <c r="U319" s="712"/>
      <c r="V319" s="712"/>
      <c r="W319" s="712"/>
      <c r="X319" s="712"/>
      <c r="Y319" s="712"/>
      <c r="Z319" s="712"/>
      <c r="AA319" s="712"/>
      <c r="AB319" s="712"/>
      <c r="AC319" s="712"/>
      <c r="AD319" s="712"/>
      <c r="AE319" s="712"/>
    </row>
    <row r="320" spans="5:31" s="757" customFormat="1" x14ac:dyDescent="0.2">
      <c r="E320" s="758"/>
      <c r="K320" s="712"/>
      <c r="L320" s="712"/>
      <c r="M320" s="712"/>
      <c r="N320" s="712"/>
      <c r="O320" s="712"/>
      <c r="P320" s="712"/>
      <c r="Q320" s="712"/>
      <c r="R320" s="712"/>
      <c r="S320" s="712"/>
      <c r="T320" s="712"/>
      <c r="U320" s="712"/>
      <c r="V320" s="712"/>
      <c r="W320" s="712"/>
      <c r="X320" s="712"/>
      <c r="Y320" s="712"/>
      <c r="Z320" s="712"/>
      <c r="AA320" s="712"/>
      <c r="AB320" s="712"/>
      <c r="AC320" s="712"/>
      <c r="AD320" s="712"/>
      <c r="AE320" s="712"/>
    </row>
    <row r="321" spans="5:31" s="757" customFormat="1" x14ac:dyDescent="0.2">
      <c r="E321" s="758"/>
      <c r="K321" s="712"/>
      <c r="L321" s="712"/>
      <c r="M321" s="712"/>
      <c r="N321" s="712"/>
      <c r="O321" s="712"/>
      <c r="P321" s="712"/>
      <c r="Q321" s="712"/>
      <c r="R321" s="712"/>
      <c r="S321" s="712"/>
      <c r="T321" s="712"/>
      <c r="U321" s="712"/>
      <c r="V321" s="712"/>
      <c r="W321" s="712"/>
      <c r="X321" s="712"/>
      <c r="Y321" s="712"/>
      <c r="Z321" s="712"/>
      <c r="AA321" s="712"/>
      <c r="AB321" s="712"/>
      <c r="AC321" s="712"/>
      <c r="AD321" s="712"/>
      <c r="AE321" s="712"/>
    </row>
    <row r="322" spans="5:31" s="757" customFormat="1" x14ac:dyDescent="0.2">
      <c r="E322" s="758"/>
      <c r="K322" s="712"/>
      <c r="L322" s="712"/>
      <c r="M322" s="712"/>
      <c r="N322" s="712"/>
      <c r="O322" s="712"/>
      <c r="P322" s="712"/>
      <c r="Q322" s="712"/>
      <c r="R322" s="712"/>
      <c r="S322" s="712"/>
      <c r="T322" s="712"/>
      <c r="U322" s="712"/>
      <c r="V322" s="712"/>
      <c r="W322" s="712"/>
      <c r="X322" s="712"/>
      <c r="Y322" s="712"/>
      <c r="Z322" s="712"/>
      <c r="AA322" s="712"/>
      <c r="AB322" s="712"/>
      <c r="AC322" s="712"/>
      <c r="AD322" s="712"/>
      <c r="AE322" s="712"/>
    </row>
    <row r="323" spans="5:31" s="757" customFormat="1" x14ac:dyDescent="0.2">
      <c r="E323" s="758"/>
      <c r="K323" s="712"/>
      <c r="L323" s="712"/>
      <c r="M323" s="712"/>
      <c r="N323" s="712"/>
      <c r="O323" s="712"/>
      <c r="P323" s="712"/>
      <c r="Q323" s="712"/>
      <c r="R323" s="712"/>
      <c r="S323" s="712"/>
      <c r="T323" s="712"/>
      <c r="U323" s="712"/>
      <c r="V323" s="712"/>
      <c r="W323" s="712"/>
      <c r="X323" s="712"/>
      <c r="Y323" s="712"/>
      <c r="Z323" s="712"/>
      <c r="AA323" s="712"/>
      <c r="AB323" s="712"/>
      <c r="AC323" s="712"/>
      <c r="AD323" s="712"/>
      <c r="AE323" s="712"/>
    </row>
    <row r="324" spans="5:31" s="757" customFormat="1" x14ac:dyDescent="0.2">
      <c r="E324" s="758"/>
      <c r="K324" s="712"/>
      <c r="L324" s="712"/>
      <c r="M324" s="712"/>
      <c r="N324" s="712"/>
      <c r="O324" s="712"/>
      <c r="P324" s="712"/>
      <c r="Q324" s="712"/>
      <c r="R324" s="712"/>
      <c r="S324" s="712"/>
      <c r="T324" s="712"/>
      <c r="U324" s="712"/>
      <c r="V324" s="712"/>
      <c r="W324" s="712"/>
      <c r="X324" s="712"/>
      <c r="Y324" s="712"/>
      <c r="Z324" s="712"/>
      <c r="AA324" s="712"/>
      <c r="AB324" s="712"/>
      <c r="AC324" s="712"/>
      <c r="AD324" s="712"/>
      <c r="AE324" s="712"/>
    </row>
    <row r="325" spans="5:31" s="757" customFormat="1" x14ac:dyDescent="0.2">
      <c r="E325" s="758"/>
      <c r="K325" s="712"/>
      <c r="L325" s="712"/>
      <c r="M325" s="712"/>
      <c r="N325" s="712"/>
      <c r="O325" s="712"/>
      <c r="P325" s="712"/>
      <c r="Q325" s="712"/>
      <c r="R325" s="712"/>
      <c r="S325" s="712"/>
      <c r="T325" s="712"/>
      <c r="U325" s="712"/>
      <c r="V325" s="712"/>
      <c r="W325" s="712"/>
      <c r="X325" s="712"/>
      <c r="Y325" s="712"/>
      <c r="Z325" s="712"/>
      <c r="AA325" s="712"/>
      <c r="AB325" s="712"/>
      <c r="AC325" s="712"/>
      <c r="AD325" s="712"/>
      <c r="AE325" s="712"/>
    </row>
    <row r="326" spans="5:31" s="757" customFormat="1" x14ac:dyDescent="0.2">
      <c r="E326" s="758"/>
      <c r="K326" s="712"/>
      <c r="L326" s="712"/>
      <c r="M326" s="712"/>
      <c r="N326" s="712"/>
      <c r="O326" s="712"/>
      <c r="P326" s="712"/>
      <c r="Q326" s="712"/>
      <c r="R326" s="712"/>
      <c r="S326" s="712"/>
      <c r="T326" s="712"/>
      <c r="U326" s="712"/>
      <c r="V326" s="712"/>
      <c r="W326" s="712"/>
      <c r="X326" s="712"/>
      <c r="Y326" s="712"/>
      <c r="Z326" s="712"/>
      <c r="AA326" s="712"/>
      <c r="AB326" s="712"/>
      <c r="AC326" s="712"/>
      <c r="AD326" s="712"/>
      <c r="AE326" s="712"/>
    </row>
    <row r="327" spans="5:31" s="757" customFormat="1" x14ac:dyDescent="0.2">
      <c r="E327" s="758"/>
      <c r="K327" s="712"/>
      <c r="L327" s="712"/>
      <c r="M327" s="712"/>
      <c r="N327" s="712"/>
      <c r="O327" s="712"/>
      <c r="P327" s="712"/>
      <c r="Q327" s="712"/>
      <c r="R327" s="712"/>
      <c r="S327" s="712"/>
      <c r="T327" s="712"/>
      <c r="U327" s="712"/>
      <c r="V327" s="712"/>
      <c r="W327" s="712"/>
      <c r="X327" s="712"/>
      <c r="Y327" s="712"/>
      <c r="Z327" s="712"/>
      <c r="AA327" s="712"/>
      <c r="AB327" s="712"/>
      <c r="AC327" s="712"/>
      <c r="AD327" s="712"/>
      <c r="AE327" s="712"/>
    </row>
    <row r="328" spans="5:31" s="757" customFormat="1" x14ac:dyDescent="0.2">
      <c r="E328" s="758"/>
      <c r="K328" s="712"/>
      <c r="L328" s="712"/>
      <c r="M328" s="712"/>
      <c r="N328" s="712"/>
      <c r="O328" s="712"/>
      <c r="P328" s="712"/>
      <c r="Q328" s="712"/>
      <c r="R328" s="712"/>
      <c r="S328" s="712"/>
      <c r="T328" s="712"/>
      <c r="U328" s="712"/>
      <c r="V328" s="712"/>
      <c r="W328" s="712"/>
      <c r="X328" s="712"/>
      <c r="Y328" s="712"/>
      <c r="Z328" s="712"/>
      <c r="AA328" s="712"/>
      <c r="AB328" s="712"/>
      <c r="AC328" s="712"/>
      <c r="AD328" s="712"/>
      <c r="AE328" s="712"/>
    </row>
    <row r="329" spans="5:31" s="757" customFormat="1" x14ac:dyDescent="0.2">
      <c r="E329" s="758"/>
      <c r="K329" s="712"/>
      <c r="L329" s="712"/>
      <c r="M329" s="712"/>
      <c r="N329" s="712"/>
      <c r="O329" s="712"/>
      <c r="P329" s="712"/>
      <c r="Q329" s="712"/>
      <c r="R329" s="712"/>
      <c r="S329" s="712"/>
      <c r="T329" s="712"/>
      <c r="U329" s="712"/>
      <c r="V329" s="712"/>
      <c r="W329" s="712"/>
      <c r="X329" s="712"/>
      <c r="Y329" s="712"/>
      <c r="Z329" s="712"/>
      <c r="AA329" s="712"/>
      <c r="AB329" s="712"/>
      <c r="AC329" s="712"/>
      <c r="AD329" s="712"/>
      <c r="AE329" s="712"/>
    </row>
    <row r="330" spans="5:31" s="757" customFormat="1" x14ac:dyDescent="0.2">
      <c r="E330" s="758"/>
      <c r="K330" s="712"/>
      <c r="L330" s="712"/>
      <c r="M330" s="712"/>
      <c r="N330" s="712"/>
      <c r="O330" s="712"/>
      <c r="P330" s="712"/>
      <c r="Q330" s="712"/>
      <c r="R330" s="712"/>
      <c r="S330" s="712"/>
      <c r="T330" s="712"/>
      <c r="U330" s="712"/>
      <c r="V330" s="712"/>
      <c r="W330" s="712"/>
      <c r="X330" s="712"/>
      <c r="Y330" s="712"/>
      <c r="Z330" s="712"/>
      <c r="AA330" s="712"/>
      <c r="AB330" s="712"/>
      <c r="AC330" s="712"/>
      <c r="AD330" s="712"/>
      <c r="AE330" s="712"/>
    </row>
    <row r="331" spans="5:31" s="757" customFormat="1" x14ac:dyDescent="0.2">
      <c r="E331" s="758"/>
      <c r="K331" s="712"/>
      <c r="L331" s="712"/>
      <c r="M331" s="712"/>
      <c r="N331" s="712"/>
      <c r="O331" s="712"/>
      <c r="P331" s="712"/>
      <c r="Q331" s="712"/>
      <c r="R331" s="712"/>
      <c r="S331" s="712"/>
      <c r="T331" s="712"/>
      <c r="U331" s="712"/>
      <c r="V331" s="712"/>
      <c r="W331" s="712"/>
      <c r="X331" s="712"/>
      <c r="Y331" s="712"/>
      <c r="Z331" s="712"/>
      <c r="AA331" s="712"/>
      <c r="AB331" s="712"/>
      <c r="AC331" s="712"/>
      <c r="AD331" s="712"/>
      <c r="AE331" s="712"/>
    </row>
    <row r="332" spans="5:31" s="757" customFormat="1" x14ac:dyDescent="0.2">
      <c r="E332" s="758"/>
      <c r="K332" s="712"/>
      <c r="L332" s="712"/>
      <c r="M332" s="712"/>
      <c r="N332" s="712"/>
      <c r="O332" s="712"/>
      <c r="P332" s="712"/>
      <c r="Q332" s="712"/>
      <c r="R332" s="712"/>
      <c r="S332" s="712"/>
      <c r="T332" s="712"/>
      <c r="U332" s="712"/>
      <c r="V332" s="712"/>
      <c r="W332" s="712"/>
      <c r="X332" s="712"/>
      <c r="Y332" s="712"/>
      <c r="Z332" s="712"/>
      <c r="AA332" s="712"/>
      <c r="AB332" s="712"/>
      <c r="AC332" s="712"/>
      <c r="AD332" s="712"/>
      <c r="AE332" s="712"/>
    </row>
    <row r="333" spans="5:31" s="757" customFormat="1" x14ac:dyDescent="0.2">
      <c r="E333" s="758"/>
      <c r="K333" s="712"/>
      <c r="L333" s="712"/>
      <c r="M333" s="712"/>
      <c r="N333" s="712"/>
      <c r="O333" s="712"/>
      <c r="P333" s="712"/>
      <c r="Q333" s="712"/>
      <c r="R333" s="712"/>
      <c r="S333" s="712"/>
      <c r="T333" s="712"/>
      <c r="U333" s="712"/>
      <c r="V333" s="712"/>
      <c r="W333" s="712"/>
      <c r="X333" s="712"/>
      <c r="Y333" s="712"/>
      <c r="Z333" s="712"/>
      <c r="AA333" s="712"/>
      <c r="AB333" s="712"/>
      <c r="AC333" s="712"/>
      <c r="AD333" s="712"/>
      <c r="AE333" s="712"/>
    </row>
    <row r="334" spans="5:31" s="757" customFormat="1" x14ac:dyDescent="0.2">
      <c r="E334" s="758"/>
      <c r="K334" s="712"/>
      <c r="L334" s="712"/>
      <c r="M334" s="712"/>
      <c r="N334" s="712"/>
      <c r="O334" s="712"/>
      <c r="P334" s="712"/>
      <c r="Q334" s="712"/>
      <c r="R334" s="712"/>
      <c r="S334" s="712"/>
      <c r="T334" s="712"/>
      <c r="U334" s="712"/>
      <c r="V334" s="712"/>
      <c r="W334" s="712"/>
      <c r="X334" s="712"/>
      <c r="Y334" s="712"/>
      <c r="Z334" s="712"/>
      <c r="AA334" s="712"/>
      <c r="AB334" s="712"/>
      <c r="AC334" s="712"/>
      <c r="AD334" s="712"/>
      <c r="AE334" s="712"/>
    </row>
    <row r="335" spans="5:31" s="757" customFormat="1" x14ac:dyDescent="0.2">
      <c r="E335" s="758"/>
      <c r="K335" s="712"/>
      <c r="L335" s="712"/>
      <c r="M335" s="712"/>
      <c r="N335" s="712"/>
      <c r="O335" s="712"/>
      <c r="P335" s="712"/>
      <c r="Q335" s="712"/>
      <c r="R335" s="712"/>
      <c r="S335" s="712"/>
      <c r="T335" s="712"/>
      <c r="U335" s="712"/>
      <c r="V335" s="712"/>
      <c r="W335" s="712"/>
      <c r="X335" s="712"/>
      <c r="Y335" s="712"/>
      <c r="Z335" s="712"/>
      <c r="AA335" s="712"/>
      <c r="AB335" s="712"/>
      <c r="AC335" s="712"/>
      <c r="AD335" s="712"/>
      <c r="AE335" s="712"/>
    </row>
    <row r="336" spans="5:31" s="757" customFormat="1" x14ac:dyDescent="0.2">
      <c r="E336" s="758"/>
      <c r="K336" s="712"/>
      <c r="L336" s="712"/>
      <c r="M336" s="712"/>
      <c r="N336" s="712"/>
      <c r="O336" s="712"/>
      <c r="P336" s="712"/>
      <c r="Q336" s="712"/>
      <c r="R336" s="712"/>
      <c r="S336" s="712"/>
      <c r="T336" s="712"/>
      <c r="U336" s="712"/>
      <c r="V336" s="712"/>
      <c r="W336" s="712"/>
      <c r="X336" s="712"/>
      <c r="Y336" s="712"/>
      <c r="Z336" s="712"/>
      <c r="AA336" s="712"/>
      <c r="AB336" s="712"/>
      <c r="AC336" s="712"/>
      <c r="AD336" s="712"/>
      <c r="AE336" s="712"/>
    </row>
    <row r="337" spans="5:31" s="757" customFormat="1" x14ac:dyDescent="0.2">
      <c r="E337" s="758"/>
      <c r="K337" s="712"/>
      <c r="L337" s="712"/>
      <c r="M337" s="712"/>
      <c r="N337" s="712"/>
      <c r="O337" s="712"/>
      <c r="P337" s="712"/>
      <c r="Q337" s="712"/>
      <c r="R337" s="712"/>
      <c r="S337" s="712"/>
      <c r="T337" s="712"/>
      <c r="U337" s="712"/>
      <c r="V337" s="712"/>
      <c r="W337" s="712"/>
      <c r="X337" s="712"/>
      <c r="Y337" s="712"/>
      <c r="Z337" s="712"/>
      <c r="AA337" s="712"/>
      <c r="AB337" s="712"/>
      <c r="AC337" s="712"/>
      <c r="AD337" s="712"/>
      <c r="AE337" s="712"/>
    </row>
    <row r="338" spans="5:31" s="757" customFormat="1" x14ac:dyDescent="0.2">
      <c r="E338" s="758"/>
      <c r="K338" s="712"/>
      <c r="L338" s="712"/>
      <c r="M338" s="712"/>
      <c r="N338" s="712"/>
      <c r="O338" s="712"/>
      <c r="P338" s="712"/>
      <c r="Q338" s="712"/>
      <c r="R338" s="712"/>
      <c r="S338" s="712"/>
      <c r="T338" s="712"/>
      <c r="U338" s="712"/>
      <c r="V338" s="712"/>
      <c r="W338" s="712"/>
      <c r="X338" s="712"/>
      <c r="Y338" s="712"/>
      <c r="Z338" s="712"/>
      <c r="AA338" s="712"/>
      <c r="AB338" s="712"/>
      <c r="AC338" s="712"/>
      <c r="AD338" s="712"/>
      <c r="AE338" s="712"/>
    </row>
    <row r="339" spans="5:31" s="757" customFormat="1" x14ac:dyDescent="0.2">
      <c r="E339" s="758"/>
      <c r="K339" s="712"/>
      <c r="L339" s="712"/>
      <c r="M339" s="712"/>
      <c r="N339" s="712"/>
      <c r="O339" s="712"/>
      <c r="P339" s="712"/>
      <c r="Q339" s="712"/>
      <c r="R339" s="712"/>
      <c r="S339" s="712"/>
      <c r="T339" s="712"/>
      <c r="U339" s="712"/>
      <c r="V339" s="712"/>
      <c r="W339" s="712"/>
      <c r="X339" s="712"/>
      <c r="Y339" s="712"/>
      <c r="Z339" s="712"/>
      <c r="AA339" s="712"/>
      <c r="AB339" s="712"/>
      <c r="AC339" s="712"/>
      <c r="AD339" s="712"/>
      <c r="AE339" s="712"/>
    </row>
    <row r="340" spans="5:31" s="757" customFormat="1" x14ac:dyDescent="0.2">
      <c r="E340" s="758"/>
      <c r="K340" s="712"/>
      <c r="L340" s="712"/>
      <c r="M340" s="712"/>
      <c r="N340" s="712"/>
      <c r="O340" s="712"/>
      <c r="P340" s="712"/>
      <c r="Q340" s="712"/>
      <c r="R340" s="712"/>
      <c r="S340" s="712"/>
      <c r="T340" s="712"/>
      <c r="U340" s="712"/>
      <c r="V340" s="712"/>
      <c r="W340" s="712"/>
      <c r="X340" s="712"/>
      <c r="Y340" s="712"/>
      <c r="Z340" s="712"/>
      <c r="AA340" s="712"/>
      <c r="AB340" s="712"/>
      <c r="AC340" s="712"/>
      <c r="AD340" s="712"/>
      <c r="AE340" s="712"/>
    </row>
    <row r="341" spans="5:31" s="757" customFormat="1" x14ac:dyDescent="0.2">
      <c r="E341" s="758"/>
      <c r="K341" s="712"/>
      <c r="L341" s="712"/>
      <c r="M341" s="712"/>
      <c r="N341" s="712"/>
      <c r="O341" s="712"/>
      <c r="P341" s="712"/>
      <c r="Q341" s="712"/>
      <c r="R341" s="712"/>
      <c r="S341" s="712"/>
      <c r="T341" s="712"/>
      <c r="U341" s="712"/>
      <c r="V341" s="712"/>
      <c r="W341" s="712"/>
      <c r="X341" s="712"/>
      <c r="Y341" s="712"/>
      <c r="Z341" s="712"/>
      <c r="AA341" s="712"/>
      <c r="AB341" s="712"/>
      <c r="AC341" s="712"/>
      <c r="AD341" s="712"/>
      <c r="AE341" s="712"/>
    </row>
    <row r="342" spans="5:31" s="757" customFormat="1" x14ac:dyDescent="0.2">
      <c r="E342" s="758"/>
      <c r="K342" s="712"/>
      <c r="L342" s="712"/>
      <c r="M342" s="712"/>
      <c r="N342" s="712"/>
      <c r="O342" s="712"/>
      <c r="P342" s="712"/>
      <c r="Q342" s="712"/>
      <c r="R342" s="712"/>
      <c r="S342" s="712"/>
      <c r="T342" s="712"/>
      <c r="U342" s="712"/>
      <c r="V342" s="712"/>
      <c r="W342" s="712"/>
      <c r="X342" s="712"/>
      <c r="Y342" s="712"/>
      <c r="Z342" s="712"/>
      <c r="AA342" s="712"/>
      <c r="AB342" s="712"/>
      <c r="AC342" s="712"/>
      <c r="AD342" s="712"/>
      <c r="AE342" s="712"/>
    </row>
    <row r="343" spans="5:31" s="757" customFormat="1" x14ac:dyDescent="0.2">
      <c r="E343" s="758"/>
      <c r="K343" s="712"/>
      <c r="L343" s="712"/>
      <c r="M343" s="712"/>
      <c r="N343" s="712"/>
      <c r="O343" s="712"/>
      <c r="P343" s="712"/>
      <c r="Q343" s="712"/>
      <c r="R343" s="712"/>
      <c r="S343" s="712"/>
      <c r="T343" s="712"/>
      <c r="U343" s="712"/>
      <c r="V343" s="712"/>
      <c r="W343" s="712"/>
      <c r="X343" s="712"/>
      <c r="Y343" s="712"/>
      <c r="Z343" s="712"/>
      <c r="AA343" s="712"/>
      <c r="AB343" s="712"/>
      <c r="AC343" s="712"/>
      <c r="AD343" s="712"/>
      <c r="AE343" s="712"/>
    </row>
    <row r="344" spans="5:31" s="757" customFormat="1" x14ac:dyDescent="0.2">
      <c r="E344" s="758"/>
      <c r="K344" s="712"/>
      <c r="L344" s="712"/>
      <c r="M344" s="712"/>
      <c r="N344" s="712"/>
      <c r="O344" s="712"/>
      <c r="P344" s="712"/>
      <c r="Q344" s="712"/>
      <c r="R344" s="712"/>
      <c r="S344" s="712"/>
      <c r="T344" s="712"/>
      <c r="U344" s="712"/>
      <c r="V344" s="712"/>
      <c r="W344" s="712"/>
      <c r="X344" s="712"/>
      <c r="Y344" s="712"/>
      <c r="Z344" s="712"/>
      <c r="AA344" s="712"/>
      <c r="AB344" s="712"/>
      <c r="AC344" s="712"/>
      <c r="AD344" s="712"/>
      <c r="AE344" s="712"/>
    </row>
    <row r="345" spans="5:31" s="757" customFormat="1" x14ac:dyDescent="0.2">
      <c r="E345" s="758"/>
      <c r="K345" s="712"/>
      <c r="L345" s="712"/>
      <c r="M345" s="712"/>
      <c r="N345" s="712"/>
      <c r="O345" s="712"/>
      <c r="P345" s="712"/>
      <c r="Q345" s="712"/>
      <c r="R345" s="712"/>
      <c r="S345" s="712"/>
      <c r="T345" s="712"/>
      <c r="U345" s="712"/>
      <c r="V345" s="712"/>
      <c r="W345" s="712"/>
      <c r="X345" s="712"/>
      <c r="Y345" s="712"/>
      <c r="Z345" s="712"/>
      <c r="AA345" s="712"/>
      <c r="AB345" s="712"/>
      <c r="AC345" s="712"/>
      <c r="AD345" s="712"/>
      <c r="AE345" s="712"/>
    </row>
    <row r="346" spans="5:31" s="757" customFormat="1" x14ac:dyDescent="0.2">
      <c r="E346" s="758"/>
      <c r="K346" s="712"/>
      <c r="L346" s="712"/>
      <c r="M346" s="712"/>
      <c r="N346" s="712"/>
      <c r="O346" s="712"/>
      <c r="P346" s="712"/>
      <c r="Q346" s="712"/>
      <c r="R346" s="712"/>
      <c r="S346" s="712"/>
      <c r="T346" s="712"/>
      <c r="U346" s="712"/>
      <c r="V346" s="712"/>
      <c r="W346" s="712"/>
      <c r="X346" s="712"/>
      <c r="Y346" s="712"/>
      <c r="Z346" s="712"/>
      <c r="AA346" s="712"/>
      <c r="AB346" s="712"/>
      <c r="AC346" s="712"/>
      <c r="AD346" s="712"/>
      <c r="AE346" s="712"/>
    </row>
    <row r="347" spans="5:31" s="757" customFormat="1" x14ac:dyDescent="0.2">
      <c r="E347" s="758"/>
      <c r="K347" s="712"/>
      <c r="L347" s="712"/>
      <c r="M347" s="712"/>
      <c r="N347" s="712"/>
      <c r="O347" s="712"/>
      <c r="P347" s="712"/>
      <c r="Q347" s="712"/>
      <c r="R347" s="712"/>
      <c r="S347" s="712"/>
      <c r="T347" s="712"/>
      <c r="U347" s="712"/>
      <c r="V347" s="712"/>
      <c r="W347" s="712"/>
      <c r="X347" s="712"/>
      <c r="Y347" s="712"/>
      <c r="Z347" s="712"/>
      <c r="AA347" s="712"/>
      <c r="AB347" s="712"/>
      <c r="AC347" s="712"/>
      <c r="AD347" s="712"/>
      <c r="AE347" s="712"/>
    </row>
    <row r="348" spans="5:31" s="757" customFormat="1" x14ac:dyDescent="0.2">
      <c r="E348" s="758"/>
      <c r="K348" s="712"/>
      <c r="L348" s="712"/>
      <c r="M348" s="712"/>
      <c r="N348" s="712"/>
      <c r="O348" s="712"/>
      <c r="P348" s="712"/>
      <c r="Q348" s="712"/>
      <c r="R348" s="712"/>
      <c r="S348" s="712"/>
      <c r="T348" s="712"/>
      <c r="U348" s="712"/>
      <c r="V348" s="712"/>
      <c r="W348" s="712"/>
      <c r="X348" s="712"/>
      <c r="Y348" s="712"/>
      <c r="Z348" s="712"/>
      <c r="AA348" s="712"/>
      <c r="AB348" s="712"/>
      <c r="AC348" s="712"/>
      <c r="AD348" s="712"/>
      <c r="AE348" s="712"/>
    </row>
    <row r="349" spans="5:31" s="757" customFormat="1" x14ac:dyDescent="0.2">
      <c r="E349" s="758"/>
      <c r="K349" s="712"/>
      <c r="L349" s="712"/>
      <c r="M349" s="712"/>
      <c r="N349" s="712"/>
      <c r="O349" s="712"/>
      <c r="P349" s="712"/>
      <c r="Q349" s="712"/>
      <c r="R349" s="712"/>
      <c r="S349" s="712"/>
      <c r="T349" s="712"/>
      <c r="U349" s="712"/>
      <c r="V349" s="712"/>
      <c r="W349" s="712"/>
      <c r="X349" s="712"/>
      <c r="Y349" s="712"/>
      <c r="Z349" s="712"/>
      <c r="AA349" s="712"/>
      <c r="AB349" s="712"/>
      <c r="AC349" s="712"/>
      <c r="AD349" s="712"/>
      <c r="AE349" s="712"/>
    </row>
    <row r="350" spans="5:31" s="757" customFormat="1" x14ac:dyDescent="0.2">
      <c r="E350" s="758"/>
      <c r="K350" s="712"/>
      <c r="L350" s="712"/>
      <c r="M350" s="712"/>
      <c r="N350" s="712"/>
      <c r="O350" s="712"/>
      <c r="P350" s="712"/>
      <c r="Q350" s="712"/>
      <c r="R350" s="712"/>
      <c r="S350" s="712"/>
      <c r="T350" s="712"/>
      <c r="U350" s="712"/>
      <c r="V350" s="712"/>
      <c r="W350" s="712"/>
      <c r="X350" s="712"/>
      <c r="Y350" s="712"/>
      <c r="Z350" s="712"/>
      <c r="AA350" s="712"/>
      <c r="AB350" s="712"/>
      <c r="AC350" s="712"/>
      <c r="AD350" s="712"/>
      <c r="AE350" s="712"/>
    </row>
    <row r="351" spans="5:31" s="757" customFormat="1" x14ac:dyDescent="0.2">
      <c r="E351" s="758"/>
      <c r="K351" s="712"/>
      <c r="L351" s="712"/>
      <c r="M351" s="712"/>
      <c r="N351" s="712"/>
      <c r="O351" s="712"/>
      <c r="P351" s="712"/>
      <c r="Q351" s="712"/>
      <c r="R351" s="712"/>
      <c r="S351" s="712"/>
      <c r="T351" s="712"/>
      <c r="U351" s="712"/>
      <c r="V351" s="712"/>
      <c r="W351" s="712"/>
      <c r="X351" s="712"/>
      <c r="Y351" s="712"/>
      <c r="Z351" s="712"/>
      <c r="AA351" s="712"/>
      <c r="AB351" s="712"/>
      <c r="AC351" s="712"/>
      <c r="AD351" s="712"/>
      <c r="AE351" s="712"/>
    </row>
    <row r="352" spans="5:31" s="757" customFormat="1" x14ac:dyDescent="0.2">
      <c r="E352" s="758"/>
      <c r="K352" s="712"/>
      <c r="L352" s="712"/>
      <c r="M352" s="712"/>
      <c r="N352" s="712"/>
      <c r="O352" s="712"/>
      <c r="P352" s="712"/>
      <c r="Q352" s="712"/>
      <c r="R352" s="712"/>
      <c r="S352" s="712"/>
      <c r="T352" s="712"/>
      <c r="U352" s="712"/>
      <c r="V352" s="712"/>
      <c r="W352" s="712"/>
      <c r="X352" s="712"/>
      <c r="Y352" s="712"/>
      <c r="Z352" s="712"/>
      <c r="AA352" s="712"/>
      <c r="AB352" s="712"/>
      <c r="AC352" s="712"/>
      <c r="AD352" s="712"/>
      <c r="AE352" s="712"/>
    </row>
    <row r="353" spans="5:31" s="757" customFormat="1" x14ac:dyDescent="0.2">
      <c r="E353" s="758"/>
      <c r="K353" s="712"/>
      <c r="L353" s="712"/>
      <c r="M353" s="712"/>
      <c r="N353" s="712"/>
      <c r="O353" s="712"/>
      <c r="P353" s="712"/>
      <c r="Q353" s="712"/>
      <c r="R353" s="712"/>
      <c r="S353" s="712"/>
      <c r="T353" s="712"/>
      <c r="U353" s="712"/>
      <c r="V353" s="712"/>
      <c r="W353" s="712"/>
      <c r="X353" s="712"/>
      <c r="Y353" s="712"/>
      <c r="Z353" s="712"/>
      <c r="AA353" s="712"/>
      <c r="AB353" s="712"/>
      <c r="AC353" s="712"/>
      <c r="AD353" s="712"/>
      <c r="AE353" s="712"/>
    </row>
    <row r="354" spans="5:31" s="757" customFormat="1" x14ac:dyDescent="0.2">
      <c r="E354" s="758"/>
      <c r="K354" s="712"/>
      <c r="L354" s="712"/>
      <c r="M354" s="712"/>
      <c r="N354" s="712"/>
      <c r="O354" s="712"/>
      <c r="P354" s="712"/>
      <c r="Q354" s="712"/>
      <c r="R354" s="712"/>
      <c r="S354" s="712"/>
      <c r="T354" s="712"/>
      <c r="U354" s="712"/>
      <c r="V354" s="712"/>
      <c r="W354" s="712"/>
      <c r="X354" s="712"/>
      <c r="Y354" s="712"/>
      <c r="Z354" s="712"/>
      <c r="AA354" s="712"/>
      <c r="AB354" s="712"/>
      <c r="AC354" s="712"/>
      <c r="AD354" s="712"/>
      <c r="AE354" s="712"/>
    </row>
    <row r="355" spans="5:31" s="757" customFormat="1" x14ac:dyDescent="0.2">
      <c r="E355" s="758"/>
      <c r="K355" s="712"/>
      <c r="L355" s="712"/>
      <c r="M355" s="712"/>
      <c r="N355" s="712"/>
      <c r="O355" s="712"/>
      <c r="P355" s="712"/>
      <c r="Q355" s="712"/>
      <c r="R355" s="712"/>
      <c r="S355" s="712"/>
      <c r="T355" s="712"/>
      <c r="U355" s="712"/>
      <c r="V355" s="712"/>
      <c r="W355" s="712"/>
      <c r="X355" s="712"/>
      <c r="Y355" s="712"/>
      <c r="Z355" s="712"/>
      <c r="AA355" s="712"/>
      <c r="AB355" s="712"/>
      <c r="AC355" s="712"/>
      <c r="AD355" s="712"/>
      <c r="AE355" s="712"/>
    </row>
    <row r="356" spans="5:31" s="757" customFormat="1" x14ac:dyDescent="0.2">
      <c r="E356" s="758"/>
      <c r="K356" s="712"/>
      <c r="L356" s="712"/>
      <c r="M356" s="712"/>
      <c r="N356" s="712"/>
      <c r="O356" s="712"/>
      <c r="P356" s="712"/>
      <c r="Q356" s="712"/>
      <c r="R356" s="712"/>
      <c r="S356" s="712"/>
      <c r="T356" s="712"/>
      <c r="U356" s="712"/>
      <c r="V356" s="712"/>
      <c r="W356" s="712"/>
      <c r="X356" s="712"/>
      <c r="Y356" s="712"/>
      <c r="Z356" s="712"/>
      <c r="AA356" s="712"/>
      <c r="AB356" s="712"/>
      <c r="AC356" s="712"/>
      <c r="AD356" s="712"/>
      <c r="AE356" s="712"/>
    </row>
    <row r="357" spans="5:31" s="757" customFormat="1" x14ac:dyDescent="0.2">
      <c r="E357" s="758"/>
      <c r="K357" s="712"/>
      <c r="L357" s="712"/>
      <c r="M357" s="712"/>
      <c r="N357" s="712"/>
      <c r="O357" s="712"/>
      <c r="P357" s="712"/>
      <c r="Q357" s="712"/>
      <c r="R357" s="712"/>
      <c r="S357" s="712"/>
      <c r="T357" s="712"/>
      <c r="U357" s="712"/>
      <c r="V357" s="712"/>
      <c r="W357" s="712"/>
      <c r="X357" s="712"/>
      <c r="Y357" s="712"/>
      <c r="Z357" s="712"/>
      <c r="AA357" s="712"/>
      <c r="AB357" s="712"/>
      <c r="AC357" s="712"/>
      <c r="AD357" s="712"/>
      <c r="AE357" s="712"/>
    </row>
    <row r="358" spans="5:31" s="757" customFormat="1" x14ac:dyDescent="0.2">
      <c r="E358" s="758"/>
      <c r="K358" s="712"/>
      <c r="L358" s="712"/>
      <c r="M358" s="712"/>
      <c r="N358" s="712"/>
      <c r="O358" s="712"/>
      <c r="P358" s="712"/>
      <c r="Q358" s="712"/>
      <c r="R358" s="712"/>
      <c r="S358" s="712"/>
      <c r="T358" s="712"/>
      <c r="U358" s="712"/>
      <c r="V358" s="712"/>
      <c r="W358" s="712"/>
      <c r="X358" s="712"/>
      <c r="Y358" s="712"/>
      <c r="Z358" s="712"/>
      <c r="AA358" s="712"/>
      <c r="AB358" s="712"/>
      <c r="AC358" s="712"/>
      <c r="AD358" s="712"/>
      <c r="AE358" s="712"/>
    </row>
    <row r="359" spans="5:31" s="757" customFormat="1" x14ac:dyDescent="0.2">
      <c r="E359" s="758"/>
      <c r="K359" s="712"/>
      <c r="L359" s="712"/>
      <c r="M359" s="712"/>
      <c r="N359" s="712"/>
      <c r="O359" s="712"/>
      <c r="P359" s="712"/>
      <c r="Q359" s="712"/>
      <c r="R359" s="712"/>
      <c r="S359" s="712"/>
      <c r="T359" s="712"/>
      <c r="U359" s="712"/>
      <c r="V359" s="712"/>
      <c r="W359" s="712"/>
      <c r="X359" s="712"/>
      <c r="Y359" s="712"/>
      <c r="Z359" s="712"/>
      <c r="AA359" s="712"/>
      <c r="AB359" s="712"/>
      <c r="AC359" s="712"/>
      <c r="AD359" s="712"/>
      <c r="AE359" s="712"/>
    </row>
    <row r="360" spans="5:31" s="757" customFormat="1" x14ac:dyDescent="0.2">
      <c r="E360" s="758"/>
      <c r="K360" s="712"/>
      <c r="L360" s="712"/>
      <c r="M360" s="712"/>
      <c r="N360" s="712"/>
      <c r="O360" s="712"/>
      <c r="P360" s="712"/>
      <c r="Q360" s="712"/>
      <c r="R360" s="712"/>
      <c r="S360" s="712"/>
      <c r="T360" s="712"/>
      <c r="U360" s="712"/>
      <c r="V360" s="712"/>
      <c r="W360" s="712"/>
      <c r="X360" s="712"/>
      <c r="Y360" s="712"/>
      <c r="Z360" s="712"/>
      <c r="AA360" s="712"/>
      <c r="AB360" s="712"/>
      <c r="AC360" s="712"/>
      <c r="AD360" s="712"/>
      <c r="AE360" s="712"/>
    </row>
    <row r="361" spans="5:31" s="757" customFormat="1" x14ac:dyDescent="0.2">
      <c r="E361" s="758"/>
      <c r="K361" s="712"/>
      <c r="L361" s="712"/>
      <c r="M361" s="712"/>
      <c r="N361" s="712"/>
      <c r="O361" s="712"/>
      <c r="P361" s="712"/>
      <c r="Q361" s="712"/>
      <c r="R361" s="712"/>
      <c r="S361" s="712"/>
      <c r="T361" s="712"/>
      <c r="U361" s="712"/>
      <c r="V361" s="712"/>
      <c r="W361" s="712"/>
      <c r="X361" s="712"/>
      <c r="Y361" s="712"/>
      <c r="Z361" s="712"/>
      <c r="AA361" s="712"/>
      <c r="AB361" s="712"/>
      <c r="AC361" s="712"/>
      <c r="AD361" s="712"/>
      <c r="AE361" s="712"/>
    </row>
    <row r="362" spans="5:31" s="757" customFormat="1" x14ac:dyDescent="0.2">
      <c r="E362" s="758"/>
      <c r="K362" s="712"/>
      <c r="L362" s="712"/>
      <c r="M362" s="712"/>
      <c r="N362" s="712"/>
      <c r="O362" s="712"/>
      <c r="P362" s="712"/>
      <c r="Q362" s="712"/>
      <c r="R362" s="712"/>
      <c r="S362" s="712"/>
      <c r="T362" s="712"/>
      <c r="U362" s="712"/>
      <c r="V362" s="712"/>
      <c r="W362" s="712"/>
      <c r="X362" s="712"/>
      <c r="Y362" s="712"/>
      <c r="Z362" s="712"/>
      <c r="AA362" s="712"/>
      <c r="AB362" s="712"/>
      <c r="AC362" s="712"/>
      <c r="AD362" s="712"/>
      <c r="AE362" s="712"/>
    </row>
    <row r="363" spans="5:31" s="757" customFormat="1" x14ac:dyDescent="0.2">
      <c r="E363" s="758"/>
      <c r="K363" s="712"/>
      <c r="L363" s="712"/>
      <c r="M363" s="712"/>
      <c r="N363" s="712"/>
      <c r="O363" s="712"/>
      <c r="P363" s="712"/>
      <c r="Q363" s="712"/>
      <c r="R363" s="712"/>
      <c r="S363" s="712"/>
      <c r="T363" s="712"/>
      <c r="U363" s="712"/>
      <c r="V363" s="712"/>
      <c r="W363" s="712"/>
      <c r="X363" s="712"/>
      <c r="Y363" s="712"/>
      <c r="Z363" s="712"/>
      <c r="AA363" s="712"/>
      <c r="AB363" s="712"/>
      <c r="AC363" s="712"/>
      <c r="AD363" s="712"/>
      <c r="AE363" s="712"/>
    </row>
    <row r="364" spans="5:31" s="757" customFormat="1" x14ac:dyDescent="0.2">
      <c r="E364" s="758"/>
      <c r="K364" s="712"/>
      <c r="L364" s="712"/>
      <c r="M364" s="712"/>
      <c r="N364" s="712"/>
      <c r="O364" s="712"/>
      <c r="P364" s="712"/>
      <c r="Q364" s="712"/>
      <c r="R364" s="712"/>
      <c r="S364" s="712"/>
      <c r="T364" s="712"/>
      <c r="U364" s="712"/>
      <c r="V364" s="712"/>
      <c r="W364" s="712"/>
      <c r="X364" s="712"/>
      <c r="Y364" s="712"/>
      <c r="Z364" s="712"/>
      <c r="AA364" s="712"/>
      <c r="AB364" s="712"/>
      <c r="AC364" s="712"/>
      <c r="AD364" s="712"/>
      <c r="AE364" s="712"/>
    </row>
    <row r="365" spans="5:31" s="757" customFormat="1" x14ac:dyDescent="0.2">
      <c r="E365" s="758"/>
      <c r="K365" s="712"/>
      <c r="L365" s="712"/>
      <c r="M365" s="712"/>
      <c r="N365" s="712"/>
      <c r="O365" s="712"/>
      <c r="P365" s="712"/>
      <c r="Q365" s="712"/>
      <c r="R365" s="712"/>
      <c r="S365" s="712"/>
      <c r="T365" s="712"/>
      <c r="U365" s="712"/>
      <c r="V365" s="712"/>
      <c r="W365" s="712"/>
      <c r="X365" s="712"/>
      <c r="Y365" s="712"/>
      <c r="Z365" s="712"/>
      <c r="AA365" s="712"/>
      <c r="AB365" s="712"/>
      <c r="AC365" s="712"/>
      <c r="AD365" s="712"/>
      <c r="AE365" s="712"/>
    </row>
    <row r="366" spans="5:31" s="757" customFormat="1" x14ac:dyDescent="0.2">
      <c r="E366" s="758"/>
      <c r="K366" s="712"/>
      <c r="L366" s="712"/>
      <c r="M366" s="712"/>
      <c r="N366" s="712"/>
      <c r="O366" s="712"/>
      <c r="P366" s="712"/>
      <c r="Q366" s="712"/>
      <c r="R366" s="712"/>
      <c r="S366" s="712"/>
      <c r="T366" s="712"/>
      <c r="U366" s="712"/>
      <c r="V366" s="712"/>
      <c r="W366" s="712"/>
      <c r="X366" s="712"/>
      <c r="Y366" s="712"/>
      <c r="Z366" s="712"/>
      <c r="AA366" s="712"/>
      <c r="AB366" s="712"/>
      <c r="AC366" s="712"/>
      <c r="AD366" s="712"/>
      <c r="AE366" s="712"/>
    </row>
    <row r="367" spans="5:31" s="757" customFormat="1" x14ac:dyDescent="0.2">
      <c r="E367" s="758"/>
      <c r="K367" s="712"/>
      <c r="L367" s="712"/>
      <c r="M367" s="712"/>
      <c r="N367" s="712"/>
      <c r="O367" s="712"/>
      <c r="P367" s="712"/>
      <c r="Q367" s="712"/>
      <c r="R367" s="712"/>
      <c r="S367" s="712"/>
      <c r="T367" s="712"/>
      <c r="U367" s="712"/>
      <c r="V367" s="712"/>
      <c r="W367" s="712"/>
      <c r="X367" s="712"/>
      <c r="Y367" s="712"/>
      <c r="Z367" s="712"/>
      <c r="AA367" s="712"/>
      <c r="AB367" s="712"/>
      <c r="AC367" s="712"/>
      <c r="AD367" s="712"/>
      <c r="AE367" s="712"/>
    </row>
    <row r="368" spans="5:31" s="757" customFormat="1" x14ac:dyDescent="0.2">
      <c r="E368" s="758"/>
      <c r="K368" s="712"/>
      <c r="L368" s="712"/>
      <c r="M368" s="712"/>
      <c r="N368" s="712"/>
      <c r="O368" s="712"/>
      <c r="P368" s="712"/>
      <c r="Q368" s="712"/>
      <c r="R368" s="712"/>
      <c r="S368" s="712"/>
      <c r="T368" s="712"/>
      <c r="U368" s="712"/>
      <c r="V368" s="712"/>
      <c r="W368" s="712"/>
      <c r="X368" s="712"/>
      <c r="Y368" s="712"/>
      <c r="Z368" s="712"/>
      <c r="AA368" s="712"/>
      <c r="AB368" s="712"/>
      <c r="AC368" s="712"/>
      <c r="AD368" s="712"/>
      <c r="AE368" s="712"/>
    </row>
    <row r="369" spans="5:31" s="757" customFormat="1" x14ac:dyDescent="0.2">
      <c r="E369" s="758"/>
      <c r="K369" s="712"/>
      <c r="L369" s="712"/>
      <c r="M369" s="712"/>
      <c r="N369" s="712"/>
      <c r="O369" s="712"/>
      <c r="P369" s="712"/>
      <c r="Q369" s="712"/>
      <c r="R369" s="712"/>
      <c r="S369" s="712"/>
      <c r="T369" s="712"/>
      <c r="U369" s="712"/>
      <c r="V369" s="712"/>
      <c r="W369" s="712"/>
      <c r="X369" s="712"/>
      <c r="Y369" s="712"/>
      <c r="Z369" s="712"/>
      <c r="AA369" s="712"/>
      <c r="AB369" s="712"/>
      <c r="AC369" s="712"/>
      <c r="AD369" s="712"/>
      <c r="AE369" s="712"/>
    </row>
    <row r="370" spans="5:31" s="757" customFormat="1" x14ac:dyDescent="0.2">
      <c r="E370" s="758"/>
      <c r="K370" s="712"/>
      <c r="L370" s="712"/>
      <c r="M370" s="712"/>
      <c r="N370" s="712"/>
      <c r="O370" s="712"/>
      <c r="P370" s="712"/>
      <c r="Q370" s="712"/>
      <c r="R370" s="712"/>
      <c r="S370" s="712"/>
      <c r="T370" s="712"/>
      <c r="U370" s="712"/>
      <c r="V370" s="712"/>
      <c r="W370" s="712"/>
      <c r="X370" s="712"/>
      <c r="Y370" s="712"/>
      <c r="Z370" s="712"/>
      <c r="AA370" s="712"/>
      <c r="AB370" s="712"/>
      <c r="AC370" s="712"/>
      <c r="AD370" s="712"/>
      <c r="AE370" s="712"/>
    </row>
    <row r="371" spans="5:31" s="757" customFormat="1" x14ac:dyDescent="0.2">
      <c r="E371" s="758"/>
      <c r="K371" s="712"/>
      <c r="L371" s="712"/>
      <c r="M371" s="712"/>
      <c r="N371" s="712"/>
      <c r="O371" s="712"/>
      <c r="P371" s="712"/>
      <c r="Q371" s="712"/>
      <c r="R371" s="712"/>
      <c r="S371" s="712"/>
      <c r="T371" s="712"/>
      <c r="U371" s="712"/>
      <c r="V371" s="712"/>
      <c r="W371" s="712"/>
      <c r="X371" s="712"/>
      <c r="Y371" s="712"/>
      <c r="Z371" s="712"/>
      <c r="AA371" s="712"/>
      <c r="AB371" s="712"/>
      <c r="AC371" s="712"/>
      <c r="AD371" s="712"/>
      <c r="AE371" s="712"/>
    </row>
    <row r="372" spans="5:31" s="757" customFormat="1" x14ac:dyDescent="0.2">
      <c r="E372" s="758"/>
      <c r="K372" s="712"/>
      <c r="L372" s="712"/>
      <c r="M372" s="712"/>
      <c r="N372" s="712"/>
      <c r="O372" s="712"/>
      <c r="P372" s="712"/>
      <c r="Q372" s="712"/>
      <c r="R372" s="712"/>
      <c r="S372" s="712"/>
      <c r="T372" s="712"/>
      <c r="U372" s="712"/>
      <c r="V372" s="712"/>
      <c r="W372" s="712"/>
      <c r="X372" s="712"/>
      <c r="Y372" s="712"/>
      <c r="Z372" s="712"/>
      <c r="AA372" s="712"/>
      <c r="AB372" s="712"/>
      <c r="AC372" s="712"/>
      <c r="AD372" s="712"/>
      <c r="AE372" s="712"/>
    </row>
    <row r="373" spans="5:31" s="757" customFormat="1" x14ac:dyDescent="0.2">
      <c r="E373" s="758"/>
      <c r="K373" s="712"/>
      <c r="L373" s="712"/>
      <c r="M373" s="712"/>
      <c r="N373" s="712"/>
      <c r="O373" s="712"/>
      <c r="P373" s="712"/>
      <c r="Q373" s="712"/>
      <c r="R373" s="712"/>
      <c r="S373" s="712"/>
      <c r="T373" s="712"/>
      <c r="U373" s="712"/>
      <c r="V373" s="712"/>
      <c r="W373" s="712"/>
      <c r="X373" s="712"/>
      <c r="Y373" s="712"/>
      <c r="Z373" s="712"/>
      <c r="AA373" s="712"/>
      <c r="AB373" s="712"/>
      <c r="AC373" s="712"/>
      <c r="AD373" s="712"/>
      <c r="AE373" s="712"/>
    </row>
    <row r="374" spans="5:31" s="757" customFormat="1" x14ac:dyDescent="0.2">
      <c r="E374" s="758"/>
      <c r="K374" s="712"/>
      <c r="L374" s="712"/>
      <c r="M374" s="712"/>
      <c r="N374" s="712"/>
      <c r="O374" s="712"/>
      <c r="P374" s="712"/>
      <c r="Q374" s="712"/>
      <c r="R374" s="712"/>
      <c r="S374" s="712"/>
      <c r="T374" s="712"/>
      <c r="U374" s="712"/>
      <c r="V374" s="712"/>
      <c r="W374" s="712"/>
      <c r="X374" s="712"/>
      <c r="Y374" s="712"/>
      <c r="Z374" s="712"/>
      <c r="AA374" s="712"/>
      <c r="AB374" s="712"/>
      <c r="AC374" s="712"/>
      <c r="AD374" s="712"/>
      <c r="AE374" s="712"/>
    </row>
    <row r="375" spans="5:31" s="757" customFormat="1" x14ac:dyDescent="0.2">
      <c r="E375" s="758"/>
      <c r="K375" s="712"/>
      <c r="L375" s="712"/>
      <c r="M375" s="712"/>
      <c r="N375" s="712"/>
      <c r="O375" s="712"/>
      <c r="P375" s="712"/>
      <c r="Q375" s="712"/>
      <c r="R375" s="712"/>
      <c r="S375" s="712"/>
      <c r="T375" s="712"/>
      <c r="U375" s="712"/>
      <c r="V375" s="712"/>
      <c r="W375" s="712"/>
      <c r="X375" s="712"/>
      <c r="Y375" s="712"/>
      <c r="Z375" s="712"/>
      <c r="AA375" s="712"/>
      <c r="AB375" s="712"/>
      <c r="AC375" s="712"/>
      <c r="AD375" s="712"/>
      <c r="AE375" s="712"/>
    </row>
    <row r="376" spans="5:31" s="757" customFormat="1" x14ac:dyDescent="0.2">
      <c r="E376" s="758"/>
      <c r="K376" s="712"/>
      <c r="L376" s="712"/>
      <c r="M376" s="712"/>
      <c r="N376" s="712"/>
      <c r="O376" s="712"/>
      <c r="P376" s="712"/>
      <c r="Q376" s="712"/>
      <c r="R376" s="712"/>
      <c r="S376" s="712"/>
      <c r="T376" s="712"/>
      <c r="U376" s="712"/>
      <c r="V376" s="712"/>
      <c r="W376" s="712"/>
      <c r="X376" s="712"/>
      <c r="Y376" s="712"/>
      <c r="Z376" s="712"/>
      <c r="AA376" s="712"/>
      <c r="AB376" s="712"/>
      <c r="AC376" s="712"/>
      <c r="AD376" s="712"/>
      <c r="AE376" s="712"/>
    </row>
    <row r="377" spans="5:31" s="757" customFormat="1" x14ac:dyDescent="0.2">
      <c r="E377" s="758"/>
      <c r="K377" s="712"/>
      <c r="L377" s="712"/>
      <c r="M377" s="712"/>
      <c r="N377" s="712"/>
      <c r="O377" s="712"/>
      <c r="P377" s="712"/>
      <c r="Q377" s="712"/>
      <c r="R377" s="712"/>
      <c r="S377" s="712"/>
      <c r="T377" s="712"/>
      <c r="U377" s="712"/>
      <c r="V377" s="712"/>
      <c r="W377" s="712"/>
      <c r="X377" s="712"/>
      <c r="Y377" s="712"/>
      <c r="Z377" s="712"/>
      <c r="AA377" s="712"/>
      <c r="AB377" s="712"/>
      <c r="AC377" s="712"/>
      <c r="AD377" s="712"/>
      <c r="AE377" s="712"/>
    </row>
    <row r="378" spans="5:31" s="757" customFormat="1" x14ac:dyDescent="0.2">
      <c r="E378" s="758"/>
      <c r="K378" s="712"/>
      <c r="L378" s="712"/>
      <c r="M378" s="712"/>
      <c r="N378" s="712"/>
      <c r="O378" s="712"/>
      <c r="P378" s="712"/>
      <c r="Q378" s="712"/>
      <c r="R378" s="712"/>
      <c r="S378" s="712"/>
      <c r="T378" s="712"/>
      <c r="U378" s="712"/>
      <c r="V378" s="712"/>
      <c r="W378" s="712"/>
      <c r="X378" s="712"/>
      <c r="Y378" s="712"/>
      <c r="Z378" s="712"/>
      <c r="AA378" s="712"/>
      <c r="AB378" s="712"/>
      <c r="AC378" s="712"/>
      <c r="AD378" s="712"/>
      <c r="AE378" s="712"/>
    </row>
    <row r="379" spans="5:31" s="757" customFormat="1" x14ac:dyDescent="0.2">
      <c r="E379" s="758"/>
      <c r="K379" s="712"/>
      <c r="L379" s="712"/>
      <c r="M379" s="712"/>
      <c r="N379" s="712"/>
      <c r="O379" s="712"/>
      <c r="P379" s="712"/>
      <c r="Q379" s="712"/>
      <c r="R379" s="712"/>
      <c r="S379" s="712"/>
      <c r="T379" s="712"/>
      <c r="U379" s="712"/>
      <c r="V379" s="712"/>
      <c r="W379" s="712"/>
      <c r="X379" s="712"/>
      <c r="Y379" s="712"/>
      <c r="Z379" s="712"/>
      <c r="AA379" s="712"/>
      <c r="AB379" s="712"/>
      <c r="AC379" s="712"/>
      <c r="AD379" s="712"/>
      <c r="AE379" s="712"/>
    </row>
    <row r="380" spans="5:31" s="757" customFormat="1" x14ac:dyDescent="0.2">
      <c r="E380" s="758"/>
      <c r="K380" s="712"/>
      <c r="L380" s="712"/>
      <c r="M380" s="712"/>
      <c r="N380" s="712"/>
      <c r="O380" s="712"/>
      <c r="P380" s="712"/>
      <c r="Q380" s="712"/>
      <c r="R380" s="712"/>
      <c r="S380" s="712"/>
      <c r="T380" s="712"/>
      <c r="U380" s="712"/>
      <c r="V380" s="712"/>
      <c r="W380" s="712"/>
      <c r="X380" s="712"/>
      <c r="Y380" s="712"/>
      <c r="Z380" s="712"/>
      <c r="AA380" s="712"/>
      <c r="AB380" s="712"/>
      <c r="AC380" s="712"/>
      <c r="AD380" s="712"/>
      <c r="AE380" s="712"/>
    </row>
    <row r="381" spans="5:31" s="757" customFormat="1" x14ac:dyDescent="0.2">
      <c r="E381" s="758"/>
      <c r="K381" s="712"/>
      <c r="L381" s="712"/>
      <c r="M381" s="712"/>
      <c r="N381" s="712"/>
      <c r="O381" s="712"/>
      <c r="P381" s="712"/>
      <c r="Q381" s="712"/>
      <c r="R381" s="712"/>
      <c r="S381" s="712"/>
      <c r="T381" s="712"/>
      <c r="U381" s="712"/>
      <c r="V381" s="712"/>
      <c r="W381" s="712"/>
      <c r="X381" s="712"/>
      <c r="Y381" s="712"/>
      <c r="Z381" s="712"/>
      <c r="AA381" s="712"/>
      <c r="AB381" s="712"/>
      <c r="AC381" s="712"/>
      <c r="AD381" s="712"/>
      <c r="AE381" s="712"/>
    </row>
    <row r="382" spans="5:31" s="757" customFormat="1" x14ac:dyDescent="0.2">
      <c r="E382" s="758"/>
      <c r="K382" s="712"/>
      <c r="L382" s="712"/>
      <c r="M382" s="712"/>
      <c r="N382" s="712"/>
      <c r="O382" s="712"/>
      <c r="P382" s="712"/>
      <c r="Q382" s="712"/>
      <c r="R382" s="712"/>
      <c r="S382" s="712"/>
      <c r="T382" s="712"/>
      <c r="U382" s="712"/>
      <c r="V382" s="712"/>
      <c r="W382" s="712"/>
      <c r="X382" s="712"/>
      <c r="Y382" s="712"/>
      <c r="Z382" s="712"/>
      <c r="AA382" s="712"/>
      <c r="AB382" s="712"/>
      <c r="AC382" s="712"/>
      <c r="AD382" s="712"/>
      <c r="AE382" s="712"/>
    </row>
    <row r="383" spans="5:31" s="757" customFormat="1" x14ac:dyDescent="0.2">
      <c r="E383" s="758"/>
      <c r="K383" s="712"/>
      <c r="L383" s="712"/>
      <c r="M383" s="712"/>
      <c r="N383" s="712"/>
      <c r="O383" s="712"/>
      <c r="P383" s="712"/>
      <c r="Q383" s="712"/>
      <c r="R383" s="712"/>
      <c r="S383" s="712"/>
      <c r="T383" s="712"/>
      <c r="U383" s="712"/>
      <c r="V383" s="712"/>
      <c r="W383" s="712"/>
      <c r="X383" s="712"/>
      <c r="Y383" s="712"/>
      <c r="Z383" s="712"/>
      <c r="AA383" s="712"/>
      <c r="AB383" s="712"/>
      <c r="AC383" s="712"/>
      <c r="AD383" s="712"/>
      <c r="AE383" s="712"/>
    </row>
    <row r="384" spans="5:31" s="757" customFormat="1" x14ac:dyDescent="0.2">
      <c r="E384" s="758"/>
      <c r="K384" s="712"/>
      <c r="L384" s="712"/>
      <c r="M384" s="712"/>
      <c r="N384" s="712"/>
      <c r="O384" s="712"/>
      <c r="P384" s="712"/>
      <c r="Q384" s="712"/>
      <c r="R384" s="712"/>
      <c r="S384" s="712"/>
      <c r="T384" s="712"/>
      <c r="U384" s="712"/>
      <c r="V384" s="712"/>
      <c r="W384" s="712"/>
      <c r="X384" s="712"/>
      <c r="Y384" s="712"/>
      <c r="Z384" s="712"/>
      <c r="AA384" s="712"/>
      <c r="AB384" s="712"/>
      <c r="AC384" s="712"/>
      <c r="AD384" s="712"/>
      <c r="AE384" s="712"/>
    </row>
    <row r="385" spans="5:31" s="757" customFormat="1" x14ac:dyDescent="0.2">
      <c r="E385" s="758"/>
      <c r="K385" s="712"/>
      <c r="L385" s="712"/>
      <c r="M385" s="712"/>
      <c r="N385" s="712"/>
      <c r="O385" s="712"/>
      <c r="P385" s="712"/>
      <c r="Q385" s="712"/>
      <c r="R385" s="712"/>
      <c r="S385" s="712"/>
      <c r="T385" s="712"/>
      <c r="U385" s="712"/>
      <c r="V385" s="712"/>
      <c r="W385" s="712"/>
      <c r="X385" s="712"/>
      <c r="Y385" s="712"/>
      <c r="Z385" s="712"/>
      <c r="AA385" s="712"/>
      <c r="AB385" s="712"/>
      <c r="AC385" s="712"/>
      <c r="AD385" s="712"/>
      <c r="AE385" s="712"/>
    </row>
    <row r="386" spans="5:31" s="757" customFormat="1" x14ac:dyDescent="0.2">
      <c r="E386" s="758"/>
      <c r="K386" s="712"/>
      <c r="L386" s="712"/>
      <c r="M386" s="712"/>
      <c r="N386" s="712"/>
      <c r="O386" s="712"/>
      <c r="P386" s="712"/>
      <c r="Q386" s="712"/>
      <c r="R386" s="712"/>
      <c r="S386" s="712"/>
      <c r="T386" s="712"/>
      <c r="U386" s="712"/>
      <c r="V386" s="712"/>
      <c r="W386" s="712"/>
      <c r="X386" s="712"/>
      <c r="Y386" s="712"/>
      <c r="Z386" s="712"/>
      <c r="AA386" s="712"/>
      <c r="AB386" s="712"/>
      <c r="AC386" s="712"/>
      <c r="AD386" s="712"/>
      <c r="AE386" s="712"/>
    </row>
    <row r="387" spans="5:31" s="757" customFormat="1" x14ac:dyDescent="0.2">
      <c r="E387" s="758"/>
      <c r="K387" s="712"/>
      <c r="L387" s="712"/>
      <c r="M387" s="712"/>
      <c r="N387" s="712"/>
      <c r="O387" s="712"/>
      <c r="P387" s="712"/>
      <c r="Q387" s="712"/>
      <c r="R387" s="712"/>
      <c r="S387" s="712"/>
      <c r="T387" s="712"/>
      <c r="U387" s="712"/>
      <c r="V387" s="712"/>
      <c r="W387" s="712"/>
      <c r="X387" s="712"/>
      <c r="Y387" s="712"/>
      <c r="Z387" s="712"/>
      <c r="AA387" s="712"/>
      <c r="AB387" s="712"/>
      <c r="AC387" s="712"/>
      <c r="AD387" s="712"/>
      <c r="AE387" s="712"/>
    </row>
    <row r="388" spans="5:31" s="757" customFormat="1" x14ac:dyDescent="0.2">
      <c r="E388" s="758"/>
      <c r="K388" s="712"/>
      <c r="L388" s="712"/>
      <c r="M388" s="712"/>
      <c r="N388" s="712"/>
      <c r="O388" s="712"/>
      <c r="P388" s="712"/>
      <c r="Q388" s="712"/>
      <c r="R388" s="712"/>
      <c r="S388" s="712"/>
      <c r="T388" s="712"/>
      <c r="U388" s="712"/>
      <c r="V388" s="712"/>
      <c r="W388" s="712"/>
      <c r="X388" s="712"/>
      <c r="Y388" s="712"/>
      <c r="Z388" s="712"/>
      <c r="AA388" s="712"/>
      <c r="AB388" s="712"/>
      <c r="AC388" s="712"/>
      <c r="AD388" s="712"/>
      <c r="AE388" s="712"/>
    </row>
    <row r="389" spans="5:31" s="757" customFormat="1" x14ac:dyDescent="0.2">
      <c r="E389" s="758"/>
      <c r="K389" s="712"/>
      <c r="L389" s="712"/>
      <c r="M389" s="712"/>
      <c r="N389" s="712"/>
      <c r="O389" s="712"/>
      <c r="P389" s="712"/>
      <c r="Q389" s="712"/>
      <c r="R389" s="712"/>
      <c r="S389" s="712"/>
      <c r="T389" s="712"/>
      <c r="U389" s="712"/>
      <c r="V389" s="712"/>
      <c r="W389" s="712"/>
      <c r="X389" s="712"/>
      <c r="Y389" s="712"/>
      <c r="Z389" s="712"/>
      <c r="AA389" s="712"/>
      <c r="AB389" s="712"/>
      <c r="AC389" s="712"/>
      <c r="AD389" s="712"/>
      <c r="AE389" s="712"/>
    </row>
    <row r="390" spans="5:31" s="757" customFormat="1" x14ac:dyDescent="0.2">
      <c r="E390" s="758"/>
      <c r="K390" s="712"/>
      <c r="L390" s="712"/>
      <c r="M390" s="712"/>
      <c r="N390" s="712"/>
      <c r="O390" s="712"/>
      <c r="P390" s="712"/>
      <c r="Q390" s="712"/>
      <c r="R390" s="712"/>
      <c r="S390" s="712"/>
      <c r="T390" s="712"/>
      <c r="U390" s="712"/>
      <c r="V390" s="712"/>
      <c r="W390" s="712"/>
      <c r="X390" s="712"/>
      <c r="Y390" s="712"/>
      <c r="Z390" s="712"/>
      <c r="AA390" s="712"/>
      <c r="AB390" s="712"/>
      <c r="AC390" s="712"/>
      <c r="AD390" s="712"/>
      <c r="AE390" s="712"/>
    </row>
    <row r="391" spans="5:31" s="757" customFormat="1" x14ac:dyDescent="0.2">
      <c r="E391" s="758"/>
      <c r="K391" s="712"/>
      <c r="L391" s="712"/>
      <c r="M391" s="712"/>
      <c r="N391" s="712"/>
      <c r="O391" s="712"/>
      <c r="P391" s="712"/>
      <c r="Q391" s="712"/>
      <c r="R391" s="712"/>
      <c r="S391" s="712"/>
      <c r="T391" s="712"/>
      <c r="U391" s="712"/>
      <c r="V391" s="712"/>
      <c r="W391" s="712"/>
      <c r="X391" s="712"/>
      <c r="Y391" s="712"/>
      <c r="Z391" s="712"/>
      <c r="AA391" s="712"/>
      <c r="AB391" s="712"/>
      <c r="AC391" s="712"/>
      <c r="AD391" s="712"/>
      <c r="AE391" s="712"/>
    </row>
    <row r="392" spans="5:31" s="757" customFormat="1" x14ac:dyDescent="0.2">
      <c r="E392" s="758"/>
      <c r="K392" s="712"/>
      <c r="L392" s="712"/>
      <c r="M392" s="712"/>
      <c r="N392" s="712"/>
      <c r="O392" s="712"/>
      <c r="P392" s="712"/>
      <c r="Q392" s="712"/>
      <c r="R392" s="712"/>
      <c r="S392" s="712"/>
      <c r="T392" s="712"/>
      <c r="U392" s="712"/>
      <c r="V392" s="712"/>
      <c r="W392" s="712"/>
      <c r="X392" s="712"/>
      <c r="Y392" s="712"/>
      <c r="Z392" s="712"/>
      <c r="AA392" s="712"/>
      <c r="AB392" s="712"/>
      <c r="AC392" s="712"/>
      <c r="AD392" s="712"/>
      <c r="AE392" s="712"/>
    </row>
    <row r="393" spans="5:31" s="757" customFormat="1" x14ac:dyDescent="0.2">
      <c r="E393" s="758"/>
      <c r="K393" s="712"/>
      <c r="L393" s="712"/>
      <c r="M393" s="712"/>
      <c r="N393" s="712"/>
      <c r="O393" s="712"/>
      <c r="P393" s="712"/>
      <c r="Q393" s="712"/>
      <c r="R393" s="712"/>
      <c r="S393" s="712"/>
      <c r="T393" s="712"/>
      <c r="U393" s="712"/>
      <c r="V393" s="712"/>
      <c r="W393" s="712"/>
      <c r="X393" s="712"/>
      <c r="Y393" s="712"/>
      <c r="Z393" s="712"/>
      <c r="AA393" s="712"/>
      <c r="AB393" s="712"/>
      <c r="AC393" s="712"/>
      <c r="AD393" s="712"/>
      <c r="AE393" s="712"/>
    </row>
    <row r="394" spans="5:31" s="757" customFormat="1" x14ac:dyDescent="0.2">
      <c r="E394" s="758"/>
      <c r="K394" s="712"/>
      <c r="L394" s="712"/>
      <c r="M394" s="712"/>
      <c r="N394" s="712"/>
      <c r="O394" s="712"/>
      <c r="P394" s="712"/>
      <c r="Q394" s="712"/>
      <c r="R394" s="712"/>
      <c r="S394" s="712"/>
      <c r="T394" s="712"/>
      <c r="U394" s="712"/>
      <c r="V394" s="712"/>
      <c r="W394" s="712"/>
      <c r="X394" s="712"/>
      <c r="Y394" s="712"/>
      <c r="Z394" s="712"/>
      <c r="AA394" s="712"/>
      <c r="AB394" s="712"/>
      <c r="AC394" s="712"/>
      <c r="AD394" s="712"/>
      <c r="AE394" s="712"/>
    </row>
    <row r="395" spans="5:31" s="757" customFormat="1" x14ac:dyDescent="0.2">
      <c r="E395" s="758"/>
      <c r="K395" s="712"/>
      <c r="L395" s="712"/>
      <c r="M395" s="712"/>
      <c r="N395" s="712"/>
      <c r="O395" s="712"/>
      <c r="P395" s="712"/>
      <c r="Q395" s="712"/>
      <c r="R395" s="712"/>
      <c r="S395" s="712"/>
      <c r="T395" s="712"/>
      <c r="U395" s="712"/>
      <c r="V395" s="712"/>
      <c r="W395" s="712"/>
      <c r="X395" s="712"/>
      <c r="Y395" s="712"/>
      <c r="Z395" s="712"/>
      <c r="AA395" s="712"/>
      <c r="AB395" s="712"/>
      <c r="AC395" s="712"/>
      <c r="AD395" s="712"/>
      <c r="AE395" s="712"/>
    </row>
    <row r="396" spans="5:31" s="757" customFormat="1" x14ac:dyDescent="0.2">
      <c r="E396" s="758"/>
      <c r="K396" s="712"/>
      <c r="L396" s="712"/>
      <c r="M396" s="712"/>
      <c r="N396" s="712"/>
      <c r="O396" s="712"/>
      <c r="P396" s="712"/>
      <c r="Q396" s="712"/>
      <c r="R396" s="712"/>
      <c r="S396" s="712"/>
      <c r="T396" s="712"/>
      <c r="U396" s="712"/>
      <c r="V396" s="712"/>
      <c r="W396" s="712"/>
      <c r="X396" s="712"/>
      <c r="Y396" s="712"/>
      <c r="Z396" s="712"/>
      <c r="AA396" s="712"/>
      <c r="AB396" s="712"/>
      <c r="AC396" s="712"/>
      <c r="AD396" s="712"/>
      <c r="AE396" s="712"/>
    </row>
    <row r="397" spans="5:31" s="757" customFormat="1" x14ac:dyDescent="0.2">
      <c r="E397" s="758"/>
      <c r="K397" s="712"/>
      <c r="L397" s="712"/>
      <c r="M397" s="712"/>
      <c r="N397" s="712"/>
      <c r="O397" s="712"/>
      <c r="P397" s="712"/>
      <c r="Q397" s="712"/>
      <c r="R397" s="712"/>
      <c r="S397" s="712"/>
      <c r="T397" s="712"/>
      <c r="U397" s="712"/>
      <c r="V397" s="712"/>
      <c r="W397" s="712"/>
      <c r="X397" s="712"/>
      <c r="Y397" s="712"/>
      <c r="Z397" s="712"/>
      <c r="AA397" s="712"/>
      <c r="AB397" s="712"/>
      <c r="AC397" s="712"/>
      <c r="AD397" s="712"/>
      <c r="AE397" s="712"/>
    </row>
    <row r="398" spans="5:31" s="757" customFormat="1" x14ac:dyDescent="0.2">
      <c r="E398" s="758"/>
      <c r="K398" s="712"/>
      <c r="L398" s="712"/>
      <c r="M398" s="712"/>
      <c r="N398" s="712"/>
      <c r="O398" s="712"/>
      <c r="P398" s="712"/>
      <c r="Q398" s="712"/>
      <c r="R398" s="712"/>
      <c r="S398" s="712"/>
      <c r="T398" s="712"/>
      <c r="U398" s="712"/>
      <c r="V398" s="712"/>
      <c r="W398" s="712"/>
      <c r="X398" s="712"/>
      <c r="Y398" s="712"/>
      <c r="Z398" s="712"/>
      <c r="AA398" s="712"/>
      <c r="AB398" s="712"/>
      <c r="AC398" s="712"/>
      <c r="AD398" s="712"/>
      <c r="AE398" s="712"/>
    </row>
    <row r="399" spans="5:31" s="757" customFormat="1" x14ac:dyDescent="0.2">
      <c r="E399" s="758"/>
      <c r="K399" s="712"/>
      <c r="L399" s="712"/>
      <c r="M399" s="712"/>
      <c r="N399" s="712"/>
      <c r="O399" s="712"/>
      <c r="P399" s="712"/>
      <c r="Q399" s="712"/>
      <c r="R399" s="712"/>
      <c r="S399" s="712"/>
      <c r="T399" s="712"/>
      <c r="U399" s="712"/>
      <c r="V399" s="712"/>
      <c r="W399" s="712"/>
      <c r="X399" s="712"/>
      <c r="Y399" s="712"/>
      <c r="Z399" s="712"/>
      <c r="AA399" s="712"/>
      <c r="AB399" s="712"/>
      <c r="AC399" s="712"/>
      <c r="AD399" s="712"/>
      <c r="AE399" s="712"/>
    </row>
    <row r="400" spans="5:31" s="757" customFormat="1" x14ac:dyDescent="0.2">
      <c r="E400" s="758"/>
      <c r="K400" s="712"/>
      <c r="L400" s="712"/>
      <c r="M400" s="712"/>
      <c r="N400" s="712"/>
      <c r="O400" s="712"/>
      <c r="P400" s="712"/>
      <c r="Q400" s="712"/>
      <c r="R400" s="712"/>
      <c r="S400" s="712"/>
      <c r="T400" s="712"/>
      <c r="U400" s="712"/>
      <c r="V400" s="712"/>
      <c r="W400" s="712"/>
      <c r="X400" s="712"/>
      <c r="Y400" s="712"/>
      <c r="Z400" s="712"/>
      <c r="AA400" s="712"/>
      <c r="AB400" s="712"/>
      <c r="AC400" s="712"/>
      <c r="AD400" s="712"/>
      <c r="AE400" s="712"/>
    </row>
    <row r="401" spans="5:31" s="757" customFormat="1" x14ac:dyDescent="0.2">
      <c r="E401" s="758"/>
      <c r="K401" s="712"/>
      <c r="L401" s="712"/>
      <c r="M401" s="712"/>
      <c r="N401" s="712"/>
      <c r="O401" s="712"/>
      <c r="P401" s="712"/>
      <c r="Q401" s="712"/>
      <c r="R401" s="712"/>
      <c r="S401" s="712"/>
      <c r="T401" s="712"/>
      <c r="U401" s="712"/>
      <c r="V401" s="712"/>
      <c r="W401" s="712"/>
      <c r="X401" s="712"/>
      <c r="Y401" s="712"/>
      <c r="Z401" s="712"/>
      <c r="AA401" s="712"/>
      <c r="AB401" s="712"/>
      <c r="AC401" s="712"/>
      <c r="AD401" s="712"/>
      <c r="AE401" s="712"/>
    </row>
    <row r="402" spans="5:31" s="757" customFormat="1" x14ac:dyDescent="0.2">
      <c r="E402" s="758"/>
      <c r="K402" s="712"/>
      <c r="L402" s="712"/>
      <c r="M402" s="712"/>
      <c r="N402" s="712"/>
      <c r="O402" s="712"/>
      <c r="P402" s="712"/>
      <c r="Q402" s="712"/>
      <c r="R402" s="712"/>
      <c r="S402" s="712"/>
      <c r="T402" s="712"/>
      <c r="U402" s="712"/>
      <c r="V402" s="712"/>
      <c r="W402" s="712"/>
      <c r="X402" s="712"/>
      <c r="Y402" s="712"/>
      <c r="Z402" s="712"/>
      <c r="AA402" s="712"/>
      <c r="AB402" s="712"/>
      <c r="AC402" s="712"/>
      <c r="AD402" s="712"/>
      <c r="AE402" s="712"/>
    </row>
    <row r="403" spans="5:31" s="757" customFormat="1" x14ac:dyDescent="0.2">
      <c r="E403" s="758"/>
      <c r="K403" s="712"/>
      <c r="L403" s="712"/>
      <c r="M403" s="712"/>
      <c r="N403" s="712"/>
      <c r="O403" s="712"/>
      <c r="P403" s="712"/>
      <c r="Q403" s="712"/>
      <c r="R403" s="712"/>
      <c r="S403" s="712"/>
      <c r="T403" s="712"/>
      <c r="U403" s="712"/>
      <c r="V403" s="712"/>
      <c r="W403" s="712"/>
      <c r="X403" s="712"/>
      <c r="Y403" s="712"/>
      <c r="Z403" s="712"/>
      <c r="AA403" s="712"/>
      <c r="AB403" s="712"/>
      <c r="AC403" s="712"/>
      <c r="AD403" s="712"/>
      <c r="AE403" s="712"/>
    </row>
    <row r="404" spans="5:31" s="757" customFormat="1" x14ac:dyDescent="0.2">
      <c r="E404" s="758"/>
      <c r="K404" s="712"/>
      <c r="L404" s="712"/>
      <c r="M404" s="712"/>
      <c r="N404" s="712"/>
      <c r="O404" s="712"/>
      <c r="P404" s="712"/>
      <c r="Q404" s="712"/>
      <c r="R404" s="712"/>
      <c r="S404" s="712"/>
      <c r="T404" s="712"/>
      <c r="U404" s="712"/>
      <c r="V404" s="712"/>
      <c r="W404" s="712"/>
      <c r="X404" s="712"/>
      <c r="Y404" s="712"/>
      <c r="Z404" s="712"/>
      <c r="AA404" s="712"/>
      <c r="AB404" s="712"/>
      <c r="AC404" s="712"/>
      <c r="AD404" s="712"/>
      <c r="AE404" s="712"/>
    </row>
    <row r="405" spans="5:31" s="757" customFormat="1" x14ac:dyDescent="0.2">
      <c r="E405" s="758"/>
      <c r="K405" s="712"/>
      <c r="L405" s="712"/>
      <c r="M405" s="712"/>
      <c r="N405" s="712"/>
      <c r="O405" s="712"/>
      <c r="P405" s="712"/>
      <c r="Q405" s="712"/>
      <c r="R405" s="712"/>
      <c r="S405" s="712"/>
      <c r="T405" s="712"/>
      <c r="U405" s="712"/>
      <c r="V405" s="712"/>
      <c r="W405" s="712"/>
      <c r="X405" s="712"/>
      <c r="Y405" s="712"/>
      <c r="Z405" s="712"/>
      <c r="AA405" s="712"/>
      <c r="AB405" s="712"/>
      <c r="AC405" s="712"/>
      <c r="AD405" s="712"/>
      <c r="AE405" s="712"/>
    </row>
    <row r="406" spans="5:31" s="757" customFormat="1" x14ac:dyDescent="0.2">
      <c r="E406" s="758"/>
      <c r="K406" s="712"/>
      <c r="L406" s="712"/>
      <c r="M406" s="712"/>
      <c r="N406" s="712"/>
      <c r="O406" s="712"/>
      <c r="P406" s="712"/>
      <c r="Q406" s="712"/>
      <c r="R406" s="712"/>
      <c r="S406" s="712"/>
      <c r="T406" s="712"/>
      <c r="U406" s="712"/>
      <c r="V406" s="712"/>
      <c r="W406" s="712"/>
      <c r="X406" s="712"/>
      <c r="Y406" s="712"/>
      <c r="Z406" s="712"/>
      <c r="AA406" s="712"/>
      <c r="AB406" s="712"/>
      <c r="AC406" s="712"/>
      <c r="AD406" s="712"/>
      <c r="AE406" s="712"/>
    </row>
    <row r="407" spans="5:31" s="757" customFormat="1" x14ac:dyDescent="0.2">
      <c r="E407" s="758"/>
      <c r="K407" s="712"/>
      <c r="L407" s="712"/>
      <c r="M407" s="712"/>
      <c r="N407" s="712"/>
      <c r="O407" s="712"/>
      <c r="P407" s="712"/>
      <c r="Q407" s="712"/>
      <c r="R407" s="712"/>
      <c r="S407" s="712"/>
      <c r="T407" s="712"/>
      <c r="U407" s="712"/>
      <c r="V407" s="712"/>
      <c r="W407" s="712"/>
      <c r="X407" s="712"/>
      <c r="Y407" s="712"/>
      <c r="Z407" s="712"/>
      <c r="AA407" s="712"/>
      <c r="AB407" s="712"/>
      <c r="AC407" s="712"/>
      <c r="AD407" s="712"/>
      <c r="AE407" s="712"/>
    </row>
    <row r="408" spans="5:31" s="757" customFormat="1" x14ac:dyDescent="0.2">
      <c r="E408" s="758"/>
      <c r="K408" s="712"/>
      <c r="L408" s="712"/>
      <c r="M408" s="712"/>
      <c r="N408" s="712"/>
      <c r="O408" s="712"/>
      <c r="P408" s="712"/>
      <c r="Q408" s="712"/>
      <c r="R408" s="712"/>
      <c r="S408" s="712"/>
      <c r="T408" s="712"/>
      <c r="U408" s="712"/>
      <c r="V408" s="712"/>
      <c r="W408" s="712"/>
      <c r="X408" s="712"/>
      <c r="Y408" s="712"/>
      <c r="Z408" s="712"/>
      <c r="AA408" s="712"/>
      <c r="AB408" s="712"/>
      <c r="AC408" s="712"/>
      <c r="AD408" s="712"/>
      <c r="AE408" s="712"/>
    </row>
    <row r="409" spans="5:31" s="757" customFormat="1" x14ac:dyDescent="0.2">
      <c r="E409" s="758"/>
      <c r="K409" s="712"/>
      <c r="L409" s="712"/>
      <c r="M409" s="712"/>
      <c r="N409" s="712"/>
      <c r="O409" s="712"/>
      <c r="P409" s="712"/>
      <c r="Q409" s="712"/>
      <c r="R409" s="712"/>
      <c r="S409" s="712"/>
      <c r="T409" s="712"/>
      <c r="U409" s="712"/>
      <c r="V409" s="712"/>
      <c r="W409" s="712"/>
      <c r="X409" s="712"/>
      <c r="Y409" s="712"/>
      <c r="Z409" s="712"/>
      <c r="AA409" s="712"/>
      <c r="AB409" s="712"/>
      <c r="AC409" s="712"/>
      <c r="AD409" s="712"/>
      <c r="AE409" s="712"/>
    </row>
    <row r="410" spans="5:31" s="757" customFormat="1" x14ac:dyDescent="0.2">
      <c r="E410" s="758"/>
      <c r="K410" s="712"/>
      <c r="L410" s="712"/>
      <c r="M410" s="712"/>
      <c r="N410" s="712"/>
      <c r="O410" s="712"/>
      <c r="P410" s="712"/>
      <c r="Q410" s="712"/>
      <c r="R410" s="712"/>
      <c r="S410" s="712"/>
      <c r="T410" s="712"/>
      <c r="U410" s="712"/>
      <c r="V410" s="712"/>
      <c r="W410" s="712"/>
      <c r="X410" s="712"/>
      <c r="Y410" s="712"/>
      <c r="Z410" s="712"/>
      <c r="AA410" s="712"/>
      <c r="AB410" s="712"/>
      <c r="AC410" s="712"/>
      <c r="AD410" s="712"/>
      <c r="AE410" s="712"/>
    </row>
    <row r="411" spans="5:31" s="757" customFormat="1" x14ac:dyDescent="0.2">
      <c r="E411" s="758"/>
      <c r="K411" s="712"/>
      <c r="L411" s="712"/>
      <c r="M411" s="712"/>
      <c r="N411" s="712"/>
      <c r="O411" s="712"/>
      <c r="P411" s="712"/>
      <c r="Q411" s="712"/>
      <c r="R411" s="712"/>
      <c r="S411" s="712"/>
      <c r="T411" s="712"/>
      <c r="U411" s="712"/>
      <c r="V411" s="712"/>
      <c r="W411" s="712"/>
      <c r="X411" s="712"/>
      <c r="Y411" s="712"/>
      <c r="Z411" s="712"/>
      <c r="AA411" s="712"/>
      <c r="AB411" s="712"/>
      <c r="AC411" s="712"/>
      <c r="AD411" s="712"/>
      <c r="AE411" s="712"/>
    </row>
    <row r="412" spans="5:31" s="757" customFormat="1" x14ac:dyDescent="0.2">
      <c r="E412" s="758"/>
      <c r="K412" s="712"/>
      <c r="L412" s="712"/>
      <c r="M412" s="712"/>
      <c r="N412" s="712"/>
      <c r="O412" s="712"/>
      <c r="P412" s="712"/>
      <c r="Q412" s="712"/>
      <c r="R412" s="712"/>
      <c r="S412" s="712"/>
      <c r="T412" s="712"/>
      <c r="U412" s="712"/>
      <c r="V412" s="712"/>
      <c r="W412" s="712"/>
      <c r="X412" s="712"/>
      <c r="Y412" s="712"/>
      <c r="Z412" s="712"/>
      <c r="AA412" s="712"/>
      <c r="AB412" s="712"/>
      <c r="AC412" s="712"/>
      <c r="AD412" s="712"/>
      <c r="AE412" s="712"/>
    </row>
    <row r="413" spans="5:31" s="757" customFormat="1" x14ac:dyDescent="0.2">
      <c r="E413" s="758"/>
      <c r="K413" s="712"/>
      <c r="L413" s="712"/>
      <c r="M413" s="712"/>
      <c r="N413" s="712"/>
      <c r="O413" s="712"/>
      <c r="P413" s="712"/>
      <c r="Q413" s="712"/>
      <c r="R413" s="712"/>
      <c r="S413" s="712"/>
      <c r="T413" s="712"/>
      <c r="U413" s="712"/>
      <c r="V413" s="712"/>
      <c r="W413" s="712"/>
      <c r="X413" s="712"/>
      <c r="Y413" s="712"/>
      <c r="Z413" s="712"/>
      <c r="AA413" s="712"/>
      <c r="AB413" s="712"/>
      <c r="AC413" s="712"/>
      <c r="AD413" s="712"/>
      <c r="AE413" s="712"/>
    </row>
    <row r="414" spans="5:31" s="757" customFormat="1" x14ac:dyDescent="0.2">
      <c r="E414" s="758"/>
      <c r="K414" s="712"/>
      <c r="L414" s="712"/>
      <c r="M414" s="712"/>
      <c r="N414" s="712"/>
      <c r="O414" s="712"/>
      <c r="P414" s="712"/>
      <c r="Q414" s="712"/>
      <c r="R414" s="712"/>
      <c r="S414" s="712"/>
      <c r="T414" s="712"/>
      <c r="U414" s="712"/>
      <c r="V414" s="712"/>
      <c r="W414" s="712"/>
      <c r="X414" s="712"/>
      <c r="Y414" s="712"/>
      <c r="Z414" s="712"/>
      <c r="AA414" s="712"/>
      <c r="AB414" s="712"/>
      <c r="AC414" s="712"/>
      <c r="AD414" s="712"/>
      <c r="AE414" s="712"/>
    </row>
    <row r="415" spans="5:31" s="757" customFormat="1" x14ac:dyDescent="0.2">
      <c r="E415" s="758"/>
      <c r="K415" s="712"/>
      <c r="L415" s="712"/>
      <c r="M415" s="712"/>
      <c r="N415" s="712"/>
      <c r="O415" s="712"/>
      <c r="P415" s="712"/>
      <c r="Q415" s="712"/>
      <c r="R415" s="712"/>
      <c r="S415" s="712"/>
      <c r="T415" s="712"/>
      <c r="U415" s="712"/>
      <c r="V415" s="712"/>
      <c r="W415" s="712"/>
      <c r="X415" s="712"/>
      <c r="Y415" s="712"/>
      <c r="Z415" s="712"/>
      <c r="AA415" s="712"/>
      <c r="AB415" s="712"/>
      <c r="AC415" s="712"/>
      <c r="AD415" s="712"/>
      <c r="AE415" s="712"/>
    </row>
    <row r="416" spans="5:31" s="757" customFormat="1" x14ac:dyDescent="0.2">
      <c r="E416" s="758"/>
      <c r="K416" s="712"/>
      <c r="L416" s="712"/>
      <c r="M416" s="712"/>
      <c r="N416" s="712"/>
      <c r="O416" s="712"/>
      <c r="P416" s="712"/>
      <c r="Q416" s="712"/>
      <c r="R416" s="712"/>
      <c r="S416" s="712"/>
      <c r="T416" s="712"/>
      <c r="U416" s="712"/>
      <c r="V416" s="712"/>
      <c r="W416" s="712"/>
      <c r="X416" s="712"/>
      <c r="Y416" s="712"/>
      <c r="Z416" s="712"/>
      <c r="AA416" s="712"/>
      <c r="AB416" s="712"/>
      <c r="AC416" s="712"/>
      <c r="AD416" s="712"/>
      <c r="AE416" s="712"/>
    </row>
    <row r="417" spans="5:31" s="757" customFormat="1" x14ac:dyDescent="0.2">
      <c r="E417" s="758"/>
      <c r="K417" s="712"/>
      <c r="L417" s="712"/>
      <c r="M417" s="712"/>
      <c r="N417" s="712"/>
      <c r="O417" s="712"/>
      <c r="P417" s="712"/>
      <c r="Q417" s="712"/>
      <c r="R417" s="712"/>
      <c r="S417" s="712"/>
      <c r="T417" s="712"/>
      <c r="U417" s="712"/>
      <c r="V417" s="712"/>
      <c r="W417" s="712"/>
      <c r="X417" s="712"/>
      <c r="Y417" s="712"/>
      <c r="Z417" s="712"/>
      <c r="AA417" s="712"/>
      <c r="AB417" s="712"/>
      <c r="AC417" s="712"/>
      <c r="AD417" s="712"/>
      <c r="AE417" s="712"/>
    </row>
    <row r="418" spans="5:31" s="757" customFormat="1" x14ac:dyDescent="0.2">
      <c r="E418" s="758"/>
      <c r="K418" s="712"/>
      <c r="L418" s="712"/>
      <c r="M418" s="712"/>
      <c r="N418" s="712"/>
      <c r="O418" s="712"/>
      <c r="P418" s="712"/>
      <c r="Q418" s="712"/>
      <c r="R418" s="712"/>
      <c r="S418" s="712"/>
      <c r="T418" s="712"/>
      <c r="U418" s="712"/>
      <c r="V418" s="712"/>
      <c r="W418" s="712"/>
      <c r="X418" s="712"/>
      <c r="Y418" s="712"/>
      <c r="Z418" s="712"/>
      <c r="AA418" s="712"/>
      <c r="AB418" s="712"/>
      <c r="AC418" s="712"/>
      <c r="AD418" s="712"/>
      <c r="AE418" s="712"/>
    </row>
    <row r="419" spans="5:31" s="757" customFormat="1" x14ac:dyDescent="0.2">
      <c r="E419" s="758"/>
      <c r="K419" s="712"/>
      <c r="L419" s="712"/>
      <c r="M419" s="712"/>
      <c r="N419" s="712"/>
      <c r="O419" s="712"/>
      <c r="P419" s="712"/>
      <c r="Q419" s="712"/>
      <c r="R419" s="712"/>
      <c r="S419" s="712"/>
      <c r="T419" s="712"/>
      <c r="U419" s="712"/>
      <c r="V419" s="712"/>
      <c r="W419" s="712"/>
      <c r="X419" s="712"/>
      <c r="Y419" s="712"/>
      <c r="Z419" s="712"/>
      <c r="AA419" s="712"/>
      <c r="AB419" s="712"/>
      <c r="AC419" s="712"/>
      <c r="AD419" s="712"/>
      <c r="AE419" s="712"/>
    </row>
    <row r="420" spans="5:31" s="757" customFormat="1" x14ac:dyDescent="0.2">
      <c r="E420" s="758"/>
      <c r="K420" s="712"/>
      <c r="L420" s="712"/>
      <c r="M420" s="712"/>
      <c r="N420" s="712"/>
      <c r="O420" s="712"/>
      <c r="P420" s="712"/>
      <c r="Q420" s="712"/>
      <c r="R420" s="712"/>
      <c r="S420" s="712"/>
      <c r="T420" s="712"/>
      <c r="U420" s="712"/>
      <c r="V420" s="712"/>
      <c r="W420" s="712"/>
      <c r="X420" s="712"/>
      <c r="Y420" s="712"/>
      <c r="Z420" s="712"/>
      <c r="AA420" s="712"/>
      <c r="AB420" s="712"/>
      <c r="AC420" s="712"/>
      <c r="AD420" s="712"/>
      <c r="AE420" s="712"/>
    </row>
    <row r="421" spans="5:31" s="757" customFormat="1" x14ac:dyDescent="0.2">
      <c r="E421" s="758"/>
      <c r="K421" s="712"/>
      <c r="L421" s="712"/>
      <c r="M421" s="712"/>
      <c r="N421" s="712"/>
      <c r="O421" s="712"/>
      <c r="P421" s="712"/>
      <c r="Q421" s="712"/>
      <c r="R421" s="712"/>
      <c r="S421" s="712"/>
      <c r="T421" s="712"/>
      <c r="U421" s="712"/>
      <c r="V421" s="712"/>
      <c r="W421" s="712"/>
      <c r="X421" s="712"/>
      <c r="Y421" s="712"/>
      <c r="Z421" s="712"/>
      <c r="AA421" s="712"/>
      <c r="AB421" s="712"/>
      <c r="AC421" s="712"/>
      <c r="AD421" s="712"/>
      <c r="AE421" s="712"/>
    </row>
    <row r="422" spans="5:31" s="757" customFormat="1" x14ac:dyDescent="0.2">
      <c r="E422" s="758"/>
      <c r="K422" s="712"/>
      <c r="L422" s="712"/>
      <c r="M422" s="712"/>
      <c r="N422" s="712"/>
      <c r="O422" s="712"/>
      <c r="P422" s="712"/>
      <c r="Q422" s="712"/>
      <c r="R422" s="712"/>
      <c r="S422" s="712"/>
      <c r="T422" s="712"/>
      <c r="U422" s="712"/>
      <c r="V422" s="712"/>
      <c r="W422" s="712"/>
      <c r="X422" s="712"/>
      <c r="Y422" s="712"/>
      <c r="Z422" s="712"/>
      <c r="AA422" s="712"/>
      <c r="AB422" s="712"/>
      <c r="AC422" s="712"/>
      <c r="AD422" s="712"/>
      <c r="AE422" s="712"/>
    </row>
    <row r="423" spans="5:31" s="757" customFormat="1" x14ac:dyDescent="0.2">
      <c r="E423" s="758"/>
      <c r="K423" s="712"/>
      <c r="L423" s="712"/>
      <c r="M423" s="712"/>
      <c r="N423" s="712"/>
      <c r="O423" s="712"/>
      <c r="P423" s="712"/>
      <c r="Q423" s="712"/>
      <c r="R423" s="712"/>
      <c r="S423" s="712"/>
      <c r="T423" s="712"/>
      <c r="U423" s="712"/>
      <c r="V423" s="712"/>
      <c r="W423" s="712"/>
      <c r="X423" s="712"/>
      <c r="Y423" s="712"/>
      <c r="Z423" s="712"/>
      <c r="AA423" s="712"/>
      <c r="AB423" s="712"/>
      <c r="AC423" s="712"/>
      <c r="AD423" s="712"/>
      <c r="AE423" s="712"/>
    </row>
    <row r="424" spans="5:31" s="757" customFormat="1" x14ac:dyDescent="0.2">
      <c r="E424" s="758"/>
      <c r="K424" s="712"/>
      <c r="L424" s="712"/>
      <c r="M424" s="712"/>
      <c r="N424" s="712"/>
      <c r="O424" s="712"/>
      <c r="P424" s="712"/>
      <c r="Q424" s="712"/>
      <c r="R424" s="712"/>
      <c r="S424" s="712"/>
      <c r="T424" s="712"/>
      <c r="U424" s="712"/>
      <c r="V424" s="712"/>
      <c r="W424" s="712"/>
      <c r="X424" s="712"/>
      <c r="Y424" s="712"/>
      <c r="Z424" s="712"/>
      <c r="AA424" s="712"/>
      <c r="AB424" s="712"/>
      <c r="AC424" s="712"/>
      <c r="AD424" s="712"/>
      <c r="AE424" s="712"/>
    </row>
    <row r="425" spans="5:31" s="757" customFormat="1" x14ac:dyDescent="0.2">
      <c r="E425" s="758"/>
      <c r="K425" s="712"/>
      <c r="L425" s="712"/>
      <c r="M425" s="712"/>
      <c r="N425" s="712"/>
      <c r="O425" s="712"/>
      <c r="P425" s="712"/>
      <c r="Q425" s="712"/>
      <c r="R425" s="712"/>
      <c r="S425" s="712"/>
      <c r="T425" s="712"/>
      <c r="U425" s="712"/>
      <c r="V425" s="712"/>
      <c r="W425" s="712"/>
      <c r="X425" s="712"/>
      <c r="Y425" s="712"/>
      <c r="Z425" s="712"/>
      <c r="AA425" s="712"/>
      <c r="AB425" s="712"/>
      <c r="AC425" s="712"/>
      <c r="AD425" s="712"/>
      <c r="AE425" s="712"/>
    </row>
    <row r="426" spans="5:31" s="757" customFormat="1" x14ac:dyDescent="0.2">
      <c r="E426" s="758"/>
      <c r="K426" s="712"/>
      <c r="L426" s="712"/>
      <c r="M426" s="712"/>
      <c r="N426" s="712"/>
      <c r="O426" s="712"/>
      <c r="P426" s="712"/>
      <c r="Q426" s="712"/>
      <c r="R426" s="712"/>
      <c r="S426" s="712"/>
      <c r="T426" s="712"/>
      <c r="U426" s="712"/>
      <c r="V426" s="712"/>
      <c r="W426" s="712"/>
      <c r="X426" s="712"/>
      <c r="Y426" s="712"/>
      <c r="Z426" s="712"/>
      <c r="AA426" s="712"/>
      <c r="AB426" s="712"/>
      <c r="AC426" s="712"/>
      <c r="AD426" s="712"/>
      <c r="AE426" s="712"/>
    </row>
    <row r="427" spans="5:31" s="757" customFormat="1" x14ac:dyDescent="0.2">
      <c r="E427" s="758"/>
      <c r="K427" s="712"/>
      <c r="L427" s="712"/>
      <c r="M427" s="712"/>
      <c r="N427" s="712"/>
      <c r="O427" s="712"/>
      <c r="P427" s="712"/>
      <c r="Q427" s="712"/>
      <c r="R427" s="712"/>
      <c r="S427" s="712"/>
      <c r="T427" s="712"/>
      <c r="U427" s="712"/>
      <c r="V427" s="712"/>
      <c r="W427" s="712"/>
      <c r="X427" s="712"/>
      <c r="Y427" s="712"/>
      <c r="Z427" s="712"/>
      <c r="AA427" s="712"/>
      <c r="AB427" s="712"/>
      <c r="AC427" s="712"/>
      <c r="AD427" s="712"/>
      <c r="AE427" s="712"/>
    </row>
    <row r="428" spans="5:31" s="757" customFormat="1" x14ac:dyDescent="0.2">
      <c r="E428" s="758"/>
      <c r="K428" s="712"/>
      <c r="L428" s="712"/>
      <c r="M428" s="712"/>
      <c r="N428" s="712"/>
      <c r="O428" s="712"/>
      <c r="P428" s="712"/>
      <c r="Q428" s="712"/>
      <c r="R428" s="712"/>
      <c r="S428" s="712"/>
      <c r="T428" s="712"/>
      <c r="U428" s="712"/>
      <c r="V428" s="712"/>
      <c r="W428" s="712"/>
      <c r="X428" s="712"/>
      <c r="Y428" s="712"/>
      <c r="Z428" s="712"/>
      <c r="AA428" s="712"/>
      <c r="AB428" s="712"/>
      <c r="AC428" s="712"/>
      <c r="AD428" s="712"/>
      <c r="AE428" s="712"/>
    </row>
    <row r="429" spans="5:31" s="757" customFormat="1" x14ac:dyDescent="0.2">
      <c r="E429" s="758"/>
      <c r="K429" s="712"/>
      <c r="L429" s="712"/>
      <c r="M429" s="712"/>
      <c r="N429" s="712"/>
      <c r="O429" s="712"/>
      <c r="P429" s="712"/>
      <c r="Q429" s="712"/>
      <c r="R429" s="712"/>
      <c r="S429" s="712"/>
      <c r="T429" s="712"/>
      <c r="U429" s="712"/>
      <c r="V429" s="712"/>
      <c r="W429" s="712"/>
      <c r="X429" s="712"/>
      <c r="Y429" s="712"/>
      <c r="Z429" s="712"/>
      <c r="AA429" s="712"/>
      <c r="AB429" s="712"/>
      <c r="AC429" s="712"/>
      <c r="AD429" s="712"/>
      <c r="AE429" s="712"/>
    </row>
    <row r="430" spans="5:31" s="757" customFormat="1" x14ac:dyDescent="0.2">
      <c r="E430" s="758"/>
      <c r="K430" s="712"/>
      <c r="L430" s="712"/>
      <c r="M430" s="712"/>
      <c r="N430" s="712"/>
      <c r="O430" s="712"/>
      <c r="P430" s="712"/>
      <c r="Q430" s="712"/>
      <c r="R430" s="712"/>
      <c r="S430" s="712"/>
      <c r="T430" s="712"/>
      <c r="U430" s="712"/>
      <c r="V430" s="712"/>
      <c r="W430" s="712"/>
      <c r="X430" s="712"/>
      <c r="Y430" s="712"/>
      <c r="Z430" s="712"/>
      <c r="AA430" s="712"/>
      <c r="AB430" s="712"/>
      <c r="AC430" s="712"/>
      <c r="AD430" s="712"/>
      <c r="AE430" s="712"/>
    </row>
    <row r="431" spans="5:31" s="757" customFormat="1" x14ac:dyDescent="0.2">
      <c r="E431" s="758"/>
      <c r="K431" s="712"/>
      <c r="L431" s="712"/>
      <c r="M431" s="712"/>
      <c r="N431" s="712"/>
      <c r="O431" s="712"/>
      <c r="P431" s="712"/>
      <c r="Q431" s="712"/>
      <c r="R431" s="712"/>
      <c r="S431" s="712"/>
      <c r="T431" s="712"/>
      <c r="U431" s="712"/>
      <c r="V431" s="712"/>
      <c r="W431" s="712"/>
      <c r="X431" s="712"/>
      <c r="Y431" s="712"/>
      <c r="Z431" s="712"/>
      <c r="AA431" s="712"/>
      <c r="AB431" s="712"/>
      <c r="AC431" s="712"/>
      <c r="AD431" s="712"/>
      <c r="AE431" s="712"/>
    </row>
    <row r="432" spans="5:31" s="757" customFormat="1" x14ac:dyDescent="0.2">
      <c r="E432" s="758"/>
      <c r="K432" s="712"/>
      <c r="L432" s="712"/>
      <c r="M432" s="712"/>
      <c r="N432" s="712"/>
      <c r="O432" s="712"/>
      <c r="P432" s="712"/>
      <c r="Q432" s="712"/>
      <c r="R432" s="712"/>
      <c r="S432" s="712"/>
      <c r="T432" s="712"/>
      <c r="U432" s="712"/>
      <c r="V432" s="712"/>
      <c r="W432" s="712"/>
      <c r="X432" s="712"/>
      <c r="Y432" s="712"/>
      <c r="Z432" s="712"/>
      <c r="AA432" s="712"/>
      <c r="AB432" s="712"/>
      <c r="AC432" s="712"/>
      <c r="AD432" s="712"/>
      <c r="AE432" s="712"/>
    </row>
    <row r="433" spans="5:31" s="757" customFormat="1" x14ac:dyDescent="0.2">
      <c r="E433" s="758"/>
      <c r="K433" s="712"/>
      <c r="L433" s="712"/>
      <c r="M433" s="712"/>
      <c r="N433" s="712"/>
      <c r="O433" s="712"/>
      <c r="P433" s="712"/>
      <c r="Q433" s="712"/>
      <c r="R433" s="712"/>
      <c r="S433" s="712"/>
      <c r="T433" s="712"/>
      <c r="U433" s="712"/>
      <c r="V433" s="712"/>
      <c r="W433" s="712"/>
      <c r="X433" s="712"/>
      <c r="Y433" s="712"/>
      <c r="Z433" s="712"/>
      <c r="AA433" s="712"/>
      <c r="AB433" s="712"/>
      <c r="AC433" s="712"/>
      <c r="AD433" s="712"/>
      <c r="AE433" s="712"/>
    </row>
    <row r="434" spans="5:31" s="757" customFormat="1" x14ac:dyDescent="0.2">
      <c r="E434" s="758"/>
      <c r="K434" s="712"/>
      <c r="L434" s="712"/>
      <c r="M434" s="712"/>
      <c r="N434" s="712"/>
      <c r="O434" s="712"/>
      <c r="P434" s="712"/>
      <c r="Q434" s="712"/>
      <c r="R434" s="712"/>
      <c r="S434" s="712"/>
      <c r="T434" s="712"/>
      <c r="U434" s="712"/>
      <c r="V434" s="712"/>
      <c r="W434" s="712"/>
      <c r="X434" s="712"/>
      <c r="Y434" s="712"/>
      <c r="Z434" s="712"/>
      <c r="AA434" s="712"/>
      <c r="AB434" s="712"/>
      <c r="AC434" s="712"/>
      <c r="AD434" s="712"/>
      <c r="AE434" s="712"/>
    </row>
    <row r="435" spans="5:31" s="757" customFormat="1" x14ac:dyDescent="0.2">
      <c r="E435" s="758"/>
      <c r="K435" s="712"/>
      <c r="L435" s="712"/>
      <c r="M435" s="712"/>
      <c r="N435" s="712"/>
      <c r="O435" s="712"/>
      <c r="P435" s="712"/>
      <c r="Q435" s="712"/>
      <c r="R435" s="712"/>
      <c r="S435" s="712"/>
      <c r="T435" s="712"/>
      <c r="U435" s="712"/>
      <c r="V435" s="712"/>
      <c r="W435" s="712"/>
      <c r="X435" s="712"/>
      <c r="Y435" s="712"/>
      <c r="Z435" s="712"/>
      <c r="AA435" s="712"/>
      <c r="AB435" s="712"/>
      <c r="AC435" s="712"/>
      <c r="AD435" s="712"/>
      <c r="AE435" s="712"/>
    </row>
    <row r="436" spans="5:31" s="757" customFormat="1" x14ac:dyDescent="0.2">
      <c r="E436" s="758"/>
      <c r="K436" s="712"/>
      <c r="L436" s="712"/>
      <c r="M436" s="712"/>
      <c r="N436" s="712"/>
      <c r="O436" s="712"/>
      <c r="P436" s="712"/>
      <c r="Q436" s="712"/>
      <c r="R436" s="712"/>
      <c r="S436" s="712"/>
      <c r="T436" s="712"/>
      <c r="U436" s="712"/>
      <c r="V436" s="712"/>
      <c r="W436" s="712"/>
      <c r="X436" s="712"/>
      <c r="Y436" s="712"/>
      <c r="Z436" s="712"/>
      <c r="AA436" s="712"/>
      <c r="AB436" s="712"/>
      <c r="AC436" s="712"/>
      <c r="AD436" s="712"/>
      <c r="AE436" s="712"/>
    </row>
    <row r="437" spans="5:31" s="757" customFormat="1" x14ac:dyDescent="0.2">
      <c r="E437" s="758"/>
      <c r="K437" s="712"/>
      <c r="L437" s="712"/>
      <c r="M437" s="712"/>
      <c r="N437" s="712"/>
      <c r="O437" s="712"/>
      <c r="P437" s="712"/>
      <c r="Q437" s="712"/>
      <c r="R437" s="712"/>
      <c r="S437" s="712"/>
      <c r="T437" s="712"/>
      <c r="U437" s="712"/>
      <c r="V437" s="712"/>
      <c r="W437" s="712"/>
      <c r="X437" s="712"/>
      <c r="Y437" s="712"/>
      <c r="Z437" s="712"/>
      <c r="AA437" s="712"/>
      <c r="AB437" s="712"/>
      <c r="AC437" s="712"/>
      <c r="AD437" s="712"/>
      <c r="AE437" s="712"/>
    </row>
    <row r="438" spans="5:31" s="757" customFormat="1" x14ac:dyDescent="0.2">
      <c r="E438" s="758"/>
      <c r="K438" s="712"/>
      <c r="L438" s="712"/>
      <c r="M438" s="712"/>
      <c r="N438" s="712"/>
      <c r="O438" s="712"/>
      <c r="P438" s="712"/>
      <c r="Q438" s="712"/>
      <c r="R438" s="712"/>
      <c r="S438" s="712"/>
      <c r="T438" s="712"/>
      <c r="U438" s="712"/>
      <c r="V438" s="712"/>
      <c r="W438" s="712"/>
      <c r="X438" s="712"/>
      <c r="Y438" s="712"/>
      <c r="Z438" s="712"/>
      <c r="AA438" s="712"/>
      <c r="AB438" s="712"/>
      <c r="AC438" s="712"/>
      <c r="AD438" s="712"/>
      <c r="AE438" s="712"/>
    </row>
    <row r="439" spans="5:31" s="757" customFormat="1" x14ac:dyDescent="0.2">
      <c r="E439" s="758"/>
      <c r="K439" s="712"/>
      <c r="L439" s="712"/>
      <c r="M439" s="712"/>
      <c r="N439" s="712"/>
      <c r="O439" s="712"/>
      <c r="P439" s="712"/>
      <c r="Q439" s="712"/>
      <c r="R439" s="712"/>
      <c r="S439" s="712"/>
      <c r="T439" s="712"/>
      <c r="U439" s="712"/>
      <c r="V439" s="712"/>
      <c r="W439" s="712"/>
      <c r="X439" s="712"/>
      <c r="Y439" s="712"/>
      <c r="Z439" s="712"/>
      <c r="AA439" s="712"/>
      <c r="AB439" s="712"/>
      <c r="AC439" s="712"/>
      <c r="AD439" s="712"/>
      <c r="AE439" s="712"/>
    </row>
    <row r="440" spans="5:31" s="757" customFormat="1" x14ac:dyDescent="0.2">
      <c r="E440" s="758"/>
      <c r="K440" s="712"/>
      <c r="L440" s="712"/>
      <c r="M440" s="712"/>
      <c r="N440" s="712"/>
      <c r="O440" s="712"/>
      <c r="P440" s="712"/>
      <c r="Q440" s="712"/>
      <c r="R440" s="712"/>
      <c r="S440" s="712"/>
      <c r="T440" s="712"/>
      <c r="U440" s="712"/>
      <c r="V440" s="712"/>
      <c r="W440" s="712"/>
      <c r="X440" s="712"/>
      <c r="Y440" s="712"/>
      <c r="Z440" s="712"/>
      <c r="AA440" s="712"/>
      <c r="AB440" s="712"/>
      <c r="AC440" s="712"/>
      <c r="AD440" s="712"/>
      <c r="AE440" s="712"/>
    </row>
    <row r="441" spans="5:31" s="757" customFormat="1" x14ac:dyDescent="0.2">
      <c r="E441" s="758"/>
      <c r="K441" s="712"/>
      <c r="L441" s="712"/>
      <c r="M441" s="712"/>
      <c r="N441" s="712"/>
      <c r="O441" s="712"/>
      <c r="P441" s="712"/>
      <c r="Q441" s="712"/>
      <c r="R441" s="712"/>
      <c r="S441" s="712"/>
      <c r="T441" s="712"/>
      <c r="U441" s="712"/>
      <c r="V441" s="712"/>
      <c r="W441" s="712"/>
      <c r="X441" s="712"/>
      <c r="Y441" s="712"/>
      <c r="Z441" s="712"/>
      <c r="AA441" s="712"/>
      <c r="AB441" s="712"/>
      <c r="AC441" s="712"/>
      <c r="AD441" s="712"/>
      <c r="AE441" s="712"/>
    </row>
    <row r="442" spans="5:31" s="757" customFormat="1" x14ac:dyDescent="0.2">
      <c r="E442" s="758"/>
      <c r="K442" s="712"/>
      <c r="L442" s="712"/>
      <c r="M442" s="712"/>
      <c r="N442" s="712"/>
      <c r="O442" s="712"/>
      <c r="P442" s="712"/>
      <c r="Q442" s="712"/>
      <c r="R442" s="712"/>
      <c r="S442" s="712"/>
      <c r="T442" s="712"/>
      <c r="U442" s="712"/>
      <c r="V442" s="712"/>
      <c r="W442" s="712"/>
      <c r="X442" s="712"/>
      <c r="Y442" s="712"/>
      <c r="Z442" s="712"/>
      <c r="AA442" s="712"/>
      <c r="AB442" s="712"/>
      <c r="AC442" s="712"/>
      <c r="AD442" s="712"/>
      <c r="AE442" s="712"/>
    </row>
    <row r="443" spans="5:31" s="757" customFormat="1" x14ac:dyDescent="0.2">
      <c r="E443" s="758"/>
      <c r="K443" s="712"/>
      <c r="L443" s="712"/>
      <c r="M443" s="712"/>
      <c r="N443" s="712"/>
      <c r="O443" s="712"/>
      <c r="P443" s="712"/>
      <c r="Q443" s="712"/>
      <c r="R443" s="712"/>
      <c r="S443" s="712"/>
      <c r="T443" s="712"/>
      <c r="U443" s="712"/>
      <c r="V443" s="712"/>
      <c r="W443" s="712"/>
      <c r="X443" s="712"/>
      <c r="Y443" s="712"/>
      <c r="Z443" s="712"/>
      <c r="AA443" s="712"/>
      <c r="AB443" s="712"/>
      <c r="AC443" s="712"/>
      <c r="AD443" s="712"/>
      <c r="AE443" s="712"/>
    </row>
    <row r="444" spans="5:31" s="757" customFormat="1" x14ac:dyDescent="0.2">
      <c r="E444" s="758"/>
      <c r="K444" s="712"/>
      <c r="L444" s="712"/>
      <c r="M444" s="712"/>
      <c r="N444" s="712"/>
      <c r="O444" s="712"/>
      <c r="P444" s="712"/>
      <c r="Q444" s="712"/>
      <c r="R444" s="712"/>
      <c r="S444" s="712"/>
      <c r="T444" s="712"/>
      <c r="U444" s="712"/>
      <c r="V444" s="712"/>
      <c r="W444" s="712"/>
      <c r="X444" s="712"/>
      <c r="Y444" s="712"/>
      <c r="Z444" s="712"/>
      <c r="AA444" s="712"/>
      <c r="AB444" s="712"/>
      <c r="AC444" s="712"/>
      <c r="AD444" s="712"/>
      <c r="AE444" s="712"/>
    </row>
    <row r="445" spans="5:31" s="757" customFormat="1" x14ac:dyDescent="0.2">
      <c r="E445" s="758"/>
      <c r="K445" s="712"/>
      <c r="L445" s="712"/>
      <c r="M445" s="712"/>
      <c r="N445" s="712"/>
      <c r="O445" s="712"/>
      <c r="P445" s="712"/>
      <c r="Q445" s="712"/>
      <c r="R445" s="712"/>
      <c r="S445" s="712"/>
      <c r="T445" s="712"/>
      <c r="U445" s="712"/>
      <c r="V445" s="712"/>
      <c r="W445" s="712"/>
      <c r="X445" s="712"/>
      <c r="Y445" s="712"/>
      <c r="Z445" s="712"/>
      <c r="AA445" s="712"/>
      <c r="AB445" s="712"/>
      <c r="AC445" s="712"/>
      <c r="AD445" s="712"/>
      <c r="AE445" s="712"/>
    </row>
    <row r="446" spans="5:31" s="757" customFormat="1" x14ac:dyDescent="0.2">
      <c r="E446" s="758"/>
      <c r="K446" s="712"/>
      <c r="L446" s="712"/>
      <c r="M446" s="712"/>
      <c r="N446" s="712"/>
      <c r="O446" s="712"/>
      <c r="P446" s="712"/>
      <c r="Q446" s="712"/>
      <c r="R446" s="712"/>
      <c r="S446" s="712"/>
      <c r="T446" s="712"/>
      <c r="U446" s="712"/>
      <c r="V446" s="712"/>
      <c r="W446" s="712"/>
      <c r="X446" s="712"/>
      <c r="Y446" s="712"/>
      <c r="Z446" s="712"/>
      <c r="AA446" s="712"/>
      <c r="AB446" s="712"/>
      <c r="AC446" s="712"/>
      <c r="AD446" s="712"/>
      <c r="AE446" s="712"/>
    </row>
    <row r="447" spans="5:31" s="757" customFormat="1" x14ac:dyDescent="0.2">
      <c r="E447" s="758"/>
      <c r="K447" s="712"/>
      <c r="L447" s="712"/>
      <c r="M447" s="712"/>
      <c r="N447" s="712"/>
      <c r="O447" s="712"/>
      <c r="P447" s="712"/>
      <c r="Q447" s="712"/>
      <c r="R447" s="712"/>
      <c r="S447" s="712"/>
      <c r="T447" s="712"/>
      <c r="U447" s="712"/>
      <c r="V447" s="712"/>
      <c r="W447" s="712"/>
      <c r="X447" s="712"/>
      <c r="Y447" s="712"/>
      <c r="Z447" s="712"/>
      <c r="AA447" s="712"/>
      <c r="AB447" s="712"/>
      <c r="AC447" s="712"/>
      <c r="AD447" s="712"/>
      <c r="AE447" s="712"/>
    </row>
    <row r="448" spans="5:31" s="757" customFormat="1" x14ac:dyDescent="0.2">
      <c r="E448" s="758"/>
      <c r="K448" s="712"/>
      <c r="L448" s="712"/>
      <c r="M448" s="712"/>
      <c r="N448" s="712"/>
      <c r="O448" s="712"/>
      <c r="P448" s="712"/>
      <c r="Q448" s="712"/>
      <c r="R448" s="712"/>
      <c r="S448" s="712"/>
      <c r="T448" s="712"/>
      <c r="U448" s="712"/>
      <c r="V448" s="712"/>
      <c r="W448" s="712"/>
      <c r="X448" s="712"/>
      <c r="Y448" s="712"/>
      <c r="Z448" s="712"/>
      <c r="AA448" s="712"/>
      <c r="AB448" s="712"/>
      <c r="AC448" s="712"/>
      <c r="AD448" s="712"/>
      <c r="AE448" s="712"/>
    </row>
    <row r="449" spans="5:31" s="757" customFormat="1" x14ac:dyDescent="0.2">
      <c r="E449" s="758"/>
      <c r="K449" s="712"/>
      <c r="L449" s="712"/>
      <c r="M449" s="712"/>
      <c r="N449" s="712"/>
      <c r="O449" s="712"/>
      <c r="P449" s="712"/>
      <c r="Q449" s="712"/>
      <c r="R449" s="712"/>
      <c r="S449" s="712"/>
      <c r="T449" s="712"/>
      <c r="U449" s="712"/>
      <c r="V449" s="712"/>
      <c r="W449" s="712"/>
      <c r="X449" s="712"/>
      <c r="Y449" s="712"/>
      <c r="Z449" s="712"/>
      <c r="AA449" s="712"/>
      <c r="AB449" s="712"/>
      <c r="AC449" s="712"/>
      <c r="AD449" s="712"/>
      <c r="AE449" s="712"/>
    </row>
    <row r="450" spans="5:31" s="757" customFormat="1" x14ac:dyDescent="0.2">
      <c r="E450" s="758"/>
      <c r="K450" s="712"/>
      <c r="L450" s="712"/>
      <c r="M450" s="712"/>
      <c r="N450" s="712"/>
      <c r="O450" s="712"/>
      <c r="P450" s="712"/>
      <c r="Q450" s="712"/>
      <c r="R450" s="712"/>
      <c r="S450" s="712"/>
      <c r="T450" s="712"/>
      <c r="U450" s="712"/>
      <c r="V450" s="712"/>
      <c r="W450" s="712"/>
      <c r="X450" s="712"/>
      <c r="Y450" s="712"/>
      <c r="Z450" s="712"/>
      <c r="AA450" s="712"/>
      <c r="AB450" s="712"/>
      <c r="AC450" s="712"/>
      <c r="AD450" s="712"/>
      <c r="AE450" s="712"/>
    </row>
    <row r="451" spans="5:31" s="757" customFormat="1" x14ac:dyDescent="0.2">
      <c r="E451" s="758"/>
      <c r="K451" s="712"/>
      <c r="L451" s="712"/>
      <c r="M451" s="712"/>
      <c r="N451" s="712"/>
      <c r="O451" s="712"/>
      <c r="P451" s="712"/>
      <c r="Q451" s="712"/>
      <c r="R451" s="712"/>
      <c r="S451" s="712"/>
      <c r="T451" s="712"/>
      <c r="U451" s="712"/>
      <c r="V451" s="712"/>
      <c r="W451" s="712"/>
      <c r="X451" s="712"/>
      <c r="Y451" s="712"/>
      <c r="Z451" s="712"/>
      <c r="AA451" s="712"/>
      <c r="AB451" s="712"/>
      <c r="AC451" s="712"/>
      <c r="AD451" s="712"/>
      <c r="AE451" s="712"/>
    </row>
    <row r="452" spans="5:31" s="757" customFormat="1" x14ac:dyDescent="0.2">
      <c r="E452" s="758"/>
      <c r="K452" s="712"/>
      <c r="L452" s="712"/>
      <c r="M452" s="712"/>
      <c r="N452" s="712"/>
      <c r="O452" s="712"/>
      <c r="P452" s="712"/>
      <c r="Q452" s="712"/>
      <c r="R452" s="712"/>
      <c r="S452" s="712"/>
      <c r="T452" s="712"/>
      <c r="U452" s="712"/>
      <c r="V452" s="712"/>
      <c r="W452" s="712"/>
      <c r="X452" s="712"/>
      <c r="Y452" s="712"/>
      <c r="Z452" s="712"/>
      <c r="AA452" s="712"/>
      <c r="AB452" s="712"/>
      <c r="AC452" s="712"/>
      <c r="AD452" s="712"/>
      <c r="AE452" s="712"/>
    </row>
    <row r="453" spans="5:31" s="757" customFormat="1" x14ac:dyDescent="0.2">
      <c r="E453" s="758"/>
      <c r="K453" s="712"/>
      <c r="L453" s="712"/>
      <c r="M453" s="712"/>
      <c r="N453" s="712"/>
      <c r="O453" s="712"/>
      <c r="P453" s="712"/>
      <c r="Q453" s="712"/>
      <c r="R453" s="712"/>
      <c r="S453" s="712"/>
      <c r="T453" s="712"/>
      <c r="U453" s="712"/>
      <c r="V453" s="712"/>
      <c r="W453" s="712"/>
      <c r="X453" s="712"/>
      <c r="Y453" s="712"/>
      <c r="Z453" s="712"/>
      <c r="AA453" s="712"/>
      <c r="AB453" s="712"/>
      <c r="AC453" s="712"/>
      <c r="AD453" s="712"/>
      <c r="AE453" s="712"/>
    </row>
    <row r="454" spans="5:31" s="757" customFormat="1" x14ac:dyDescent="0.2">
      <c r="E454" s="758"/>
      <c r="K454" s="712"/>
      <c r="L454" s="712"/>
      <c r="M454" s="712"/>
      <c r="N454" s="712"/>
      <c r="O454" s="712"/>
      <c r="P454" s="712"/>
      <c r="Q454" s="712"/>
      <c r="R454" s="712"/>
      <c r="S454" s="712"/>
      <c r="T454" s="712"/>
      <c r="U454" s="712"/>
      <c r="V454" s="712"/>
      <c r="W454" s="712"/>
      <c r="X454" s="712"/>
      <c r="Y454" s="712"/>
      <c r="Z454" s="712"/>
      <c r="AA454" s="712"/>
      <c r="AB454" s="712"/>
      <c r="AC454" s="712"/>
      <c r="AD454" s="712"/>
      <c r="AE454" s="712"/>
    </row>
    <row r="455" spans="5:31" s="757" customFormat="1" x14ac:dyDescent="0.2">
      <c r="E455" s="758"/>
      <c r="K455" s="712"/>
      <c r="L455" s="712"/>
      <c r="M455" s="712"/>
      <c r="N455" s="712"/>
      <c r="O455" s="712"/>
      <c r="P455" s="712"/>
      <c r="Q455" s="712"/>
      <c r="R455" s="712"/>
      <c r="S455" s="712"/>
      <c r="T455" s="712"/>
      <c r="U455" s="712"/>
      <c r="V455" s="712"/>
      <c r="W455" s="712"/>
      <c r="X455" s="712"/>
      <c r="Y455" s="712"/>
      <c r="Z455" s="712"/>
      <c r="AA455" s="712"/>
      <c r="AB455" s="712"/>
      <c r="AC455" s="712"/>
      <c r="AD455" s="712"/>
      <c r="AE455" s="712"/>
    </row>
    <row r="456" spans="5:31" s="757" customFormat="1" x14ac:dyDescent="0.2">
      <c r="E456" s="758"/>
      <c r="K456" s="712"/>
      <c r="L456" s="712"/>
      <c r="M456" s="712"/>
      <c r="N456" s="712"/>
      <c r="O456" s="712"/>
      <c r="P456" s="712"/>
      <c r="Q456" s="712"/>
      <c r="R456" s="712"/>
      <c r="S456" s="712"/>
      <c r="T456" s="712"/>
      <c r="U456" s="712"/>
      <c r="V456" s="712"/>
      <c r="W456" s="712"/>
      <c r="X456" s="712"/>
      <c r="Y456" s="712"/>
      <c r="Z456" s="712"/>
      <c r="AA456" s="712"/>
      <c r="AB456" s="712"/>
      <c r="AC456" s="712"/>
      <c r="AD456" s="712"/>
      <c r="AE456" s="712"/>
    </row>
    <row r="457" spans="5:31" s="757" customFormat="1" x14ac:dyDescent="0.2">
      <c r="E457" s="758"/>
      <c r="K457" s="712"/>
      <c r="L457" s="712"/>
      <c r="M457" s="712"/>
      <c r="N457" s="712"/>
      <c r="O457" s="712"/>
      <c r="P457" s="712"/>
      <c r="Q457" s="712"/>
      <c r="R457" s="712"/>
      <c r="S457" s="712"/>
      <c r="T457" s="712"/>
      <c r="U457" s="712"/>
      <c r="V457" s="712"/>
      <c r="W457" s="712"/>
      <c r="X457" s="712"/>
      <c r="Y457" s="712"/>
      <c r="Z457" s="712"/>
      <c r="AA457" s="712"/>
      <c r="AB457" s="712"/>
      <c r="AC457" s="712"/>
      <c r="AD457" s="712"/>
      <c r="AE457" s="712"/>
    </row>
    <row r="458" spans="5:31" s="757" customFormat="1" x14ac:dyDescent="0.2">
      <c r="E458" s="758"/>
      <c r="K458" s="712"/>
      <c r="L458" s="712"/>
      <c r="M458" s="712"/>
      <c r="N458" s="712"/>
      <c r="O458" s="712"/>
      <c r="P458" s="712"/>
      <c r="Q458" s="712"/>
      <c r="R458" s="712"/>
      <c r="S458" s="712"/>
      <c r="T458" s="712"/>
      <c r="U458" s="712"/>
      <c r="V458" s="712"/>
      <c r="W458" s="712"/>
      <c r="X458" s="712"/>
      <c r="Y458" s="712"/>
      <c r="Z458" s="712"/>
      <c r="AA458" s="712"/>
      <c r="AB458" s="712"/>
      <c r="AC458" s="712"/>
      <c r="AD458" s="712"/>
      <c r="AE458" s="712"/>
    </row>
    <row r="459" spans="5:31" s="757" customFormat="1" x14ac:dyDescent="0.2">
      <c r="E459" s="758"/>
      <c r="K459" s="712"/>
      <c r="L459" s="712"/>
      <c r="M459" s="712"/>
      <c r="N459" s="712"/>
      <c r="O459" s="712"/>
      <c r="P459" s="712"/>
      <c r="Q459" s="712"/>
      <c r="R459" s="712"/>
      <c r="S459" s="712"/>
      <c r="T459" s="712"/>
      <c r="U459" s="712"/>
      <c r="V459" s="712"/>
      <c r="W459" s="712"/>
      <c r="X459" s="712"/>
      <c r="Y459" s="712"/>
      <c r="Z459" s="712"/>
      <c r="AA459" s="712"/>
      <c r="AB459" s="712"/>
      <c r="AC459" s="712"/>
      <c r="AD459" s="712"/>
      <c r="AE459" s="712"/>
    </row>
    <row r="460" spans="5:31" s="757" customFormat="1" x14ac:dyDescent="0.2">
      <c r="E460" s="758"/>
      <c r="K460" s="712"/>
      <c r="L460" s="712"/>
      <c r="M460" s="712"/>
      <c r="N460" s="712"/>
      <c r="O460" s="712"/>
      <c r="P460" s="712"/>
      <c r="Q460" s="712"/>
      <c r="R460" s="712"/>
      <c r="S460" s="712"/>
      <c r="T460" s="712"/>
      <c r="U460" s="712"/>
      <c r="V460" s="712"/>
      <c r="W460" s="712"/>
      <c r="X460" s="712"/>
      <c r="Y460" s="712"/>
      <c r="Z460" s="712"/>
      <c r="AA460" s="712"/>
      <c r="AB460" s="712"/>
      <c r="AC460" s="712"/>
      <c r="AD460" s="712"/>
      <c r="AE460" s="712"/>
    </row>
    <row r="461" spans="5:31" s="757" customFormat="1" x14ac:dyDescent="0.2">
      <c r="E461" s="758"/>
      <c r="K461" s="712"/>
      <c r="L461" s="712"/>
      <c r="M461" s="712"/>
      <c r="N461" s="712"/>
      <c r="O461" s="712"/>
      <c r="P461" s="712"/>
      <c r="Q461" s="712"/>
      <c r="R461" s="712"/>
      <c r="S461" s="712"/>
      <c r="T461" s="712"/>
      <c r="U461" s="712"/>
      <c r="V461" s="712"/>
      <c r="W461" s="712"/>
      <c r="X461" s="712"/>
      <c r="Y461" s="712"/>
      <c r="Z461" s="712"/>
      <c r="AA461" s="712"/>
      <c r="AB461" s="712"/>
      <c r="AC461" s="712"/>
      <c r="AD461" s="712"/>
      <c r="AE461" s="712"/>
    </row>
    <row r="462" spans="5:31" s="757" customFormat="1" x14ac:dyDescent="0.2">
      <c r="E462" s="758"/>
      <c r="K462" s="712"/>
      <c r="L462" s="712"/>
      <c r="M462" s="712"/>
      <c r="N462" s="712"/>
      <c r="O462" s="712"/>
      <c r="P462" s="712"/>
      <c r="Q462" s="712"/>
      <c r="R462" s="712"/>
      <c r="S462" s="712"/>
      <c r="T462" s="712"/>
      <c r="U462" s="712"/>
      <c r="V462" s="712"/>
      <c r="W462" s="712"/>
      <c r="X462" s="712"/>
      <c r="Y462" s="712"/>
      <c r="Z462" s="712"/>
      <c r="AA462" s="712"/>
      <c r="AB462" s="712"/>
      <c r="AC462" s="712"/>
      <c r="AD462" s="712"/>
      <c r="AE462" s="712"/>
    </row>
    <row r="463" spans="5:31" s="757" customFormat="1" x14ac:dyDescent="0.2">
      <c r="E463" s="758"/>
      <c r="K463" s="712"/>
      <c r="L463" s="712"/>
      <c r="M463" s="712"/>
      <c r="N463" s="712"/>
      <c r="O463" s="712"/>
      <c r="P463" s="712"/>
      <c r="Q463" s="712"/>
      <c r="R463" s="712"/>
      <c r="S463" s="712"/>
      <c r="T463" s="712"/>
      <c r="U463" s="712"/>
      <c r="V463" s="712"/>
      <c r="W463" s="712"/>
      <c r="X463" s="712"/>
      <c r="Y463" s="712"/>
      <c r="Z463" s="712"/>
      <c r="AA463" s="712"/>
      <c r="AB463" s="712"/>
      <c r="AC463" s="712"/>
      <c r="AD463" s="712"/>
      <c r="AE463" s="712"/>
    </row>
    <row r="464" spans="5:31" s="757" customFormat="1" x14ac:dyDescent="0.2">
      <c r="E464" s="758"/>
      <c r="K464" s="712"/>
      <c r="L464" s="712"/>
      <c r="M464" s="712"/>
      <c r="N464" s="712"/>
      <c r="O464" s="712"/>
      <c r="P464" s="712"/>
      <c r="Q464" s="712"/>
      <c r="R464" s="712"/>
      <c r="S464" s="712"/>
      <c r="T464" s="712"/>
      <c r="U464" s="712"/>
      <c r="V464" s="712"/>
      <c r="W464" s="712"/>
      <c r="X464" s="712"/>
      <c r="Y464" s="712"/>
      <c r="Z464" s="712"/>
      <c r="AA464" s="712"/>
      <c r="AB464" s="712"/>
      <c r="AC464" s="712"/>
      <c r="AD464" s="712"/>
      <c r="AE464" s="712"/>
    </row>
    <row r="465" spans="5:31" s="757" customFormat="1" x14ac:dyDescent="0.2">
      <c r="E465" s="758"/>
      <c r="K465" s="712"/>
      <c r="L465" s="712"/>
      <c r="M465" s="712"/>
      <c r="N465" s="712"/>
      <c r="O465" s="712"/>
      <c r="P465" s="712"/>
      <c r="Q465" s="712"/>
      <c r="R465" s="712"/>
      <c r="S465" s="712"/>
      <c r="T465" s="712"/>
      <c r="U465" s="712"/>
      <c r="V465" s="712"/>
      <c r="W465" s="712"/>
      <c r="X465" s="712"/>
      <c r="Y465" s="712"/>
      <c r="Z465" s="712"/>
      <c r="AA465" s="712"/>
      <c r="AB465" s="712"/>
      <c r="AC465" s="712"/>
      <c r="AD465" s="712"/>
      <c r="AE465" s="712"/>
    </row>
    <row r="466" spans="5:31" s="757" customFormat="1" x14ac:dyDescent="0.2">
      <c r="E466" s="758"/>
      <c r="K466" s="712"/>
      <c r="L466" s="712"/>
      <c r="M466" s="712"/>
      <c r="N466" s="712"/>
      <c r="O466" s="712"/>
      <c r="P466" s="712"/>
      <c r="Q466" s="712"/>
      <c r="R466" s="712"/>
      <c r="S466" s="712"/>
      <c r="T466" s="712"/>
      <c r="U466" s="712"/>
      <c r="V466" s="712"/>
      <c r="W466" s="712"/>
      <c r="X466" s="712"/>
      <c r="Y466" s="712"/>
      <c r="Z466" s="712"/>
      <c r="AA466" s="712"/>
      <c r="AB466" s="712"/>
      <c r="AC466" s="712"/>
      <c r="AD466" s="712"/>
      <c r="AE466" s="712"/>
    </row>
    <row r="467" spans="5:31" s="757" customFormat="1" x14ac:dyDescent="0.2">
      <c r="E467" s="758"/>
      <c r="K467" s="712"/>
      <c r="L467" s="712"/>
      <c r="M467" s="712"/>
      <c r="N467" s="712"/>
      <c r="O467" s="712"/>
      <c r="P467" s="712"/>
      <c r="Q467" s="712"/>
      <c r="R467" s="712"/>
      <c r="S467" s="712"/>
      <c r="T467" s="712"/>
      <c r="U467" s="712"/>
      <c r="V467" s="712"/>
      <c r="W467" s="712"/>
      <c r="X467" s="712"/>
      <c r="Y467" s="712"/>
      <c r="Z467" s="712"/>
      <c r="AA467" s="712"/>
      <c r="AB467" s="712"/>
      <c r="AC467" s="712"/>
      <c r="AD467" s="712"/>
      <c r="AE467" s="712"/>
    </row>
    <row r="468" spans="5:31" s="757" customFormat="1" x14ac:dyDescent="0.2">
      <c r="E468" s="758"/>
      <c r="K468" s="712"/>
      <c r="L468" s="712"/>
      <c r="M468" s="712"/>
      <c r="N468" s="712"/>
      <c r="O468" s="712"/>
      <c r="P468" s="712"/>
      <c r="Q468" s="712"/>
      <c r="R468" s="712"/>
      <c r="S468" s="712"/>
      <c r="T468" s="712"/>
      <c r="U468" s="712"/>
      <c r="V468" s="712"/>
      <c r="W468" s="712"/>
      <c r="X468" s="712"/>
      <c r="Y468" s="712"/>
      <c r="Z468" s="712"/>
      <c r="AA468" s="712"/>
      <c r="AB468" s="712"/>
      <c r="AC468" s="712"/>
      <c r="AD468" s="712"/>
      <c r="AE468" s="712"/>
    </row>
    <row r="469" spans="5:31" s="757" customFormat="1" x14ac:dyDescent="0.2">
      <c r="E469" s="758"/>
      <c r="K469" s="712"/>
      <c r="L469" s="712"/>
      <c r="M469" s="712"/>
      <c r="N469" s="712"/>
      <c r="O469" s="712"/>
      <c r="P469" s="712"/>
      <c r="Q469" s="712"/>
      <c r="R469" s="712"/>
      <c r="S469" s="712"/>
      <c r="T469" s="712"/>
      <c r="U469" s="712"/>
      <c r="V469" s="712"/>
      <c r="W469" s="712"/>
      <c r="X469" s="712"/>
      <c r="Y469" s="712"/>
      <c r="Z469" s="712"/>
      <c r="AA469" s="712"/>
      <c r="AB469" s="712"/>
      <c r="AC469" s="712"/>
      <c r="AD469" s="712"/>
      <c r="AE469" s="712"/>
    </row>
    <row r="470" spans="5:31" s="757" customFormat="1" x14ac:dyDescent="0.2">
      <c r="E470" s="758"/>
      <c r="K470" s="712"/>
      <c r="L470" s="712"/>
      <c r="M470" s="712"/>
      <c r="N470" s="712"/>
      <c r="O470" s="712"/>
      <c r="P470" s="712"/>
      <c r="Q470" s="712"/>
      <c r="R470" s="712"/>
      <c r="S470" s="712"/>
      <c r="T470" s="712"/>
      <c r="U470" s="712"/>
      <c r="V470" s="712"/>
      <c r="W470" s="712"/>
      <c r="X470" s="712"/>
      <c r="Y470" s="712"/>
      <c r="Z470" s="712"/>
      <c r="AA470" s="712"/>
      <c r="AB470" s="712"/>
      <c r="AC470" s="712"/>
      <c r="AD470" s="712"/>
      <c r="AE470" s="712"/>
    </row>
    <row r="471" spans="5:31" s="757" customFormat="1" x14ac:dyDescent="0.2">
      <c r="E471" s="758"/>
      <c r="K471" s="712"/>
      <c r="L471" s="712"/>
      <c r="M471" s="712"/>
      <c r="N471" s="712"/>
      <c r="O471" s="712"/>
      <c r="P471" s="712"/>
      <c r="Q471" s="712"/>
      <c r="R471" s="712"/>
      <c r="S471" s="712"/>
      <c r="T471" s="712"/>
      <c r="U471" s="712"/>
      <c r="V471" s="712"/>
      <c r="W471" s="712"/>
      <c r="X471" s="712"/>
      <c r="Y471" s="712"/>
      <c r="Z471" s="712"/>
      <c r="AA471" s="712"/>
      <c r="AB471" s="712"/>
      <c r="AC471" s="712"/>
      <c r="AD471" s="712"/>
      <c r="AE471" s="712"/>
    </row>
    <row r="472" spans="5:31" s="757" customFormat="1" x14ac:dyDescent="0.2">
      <c r="E472" s="758"/>
      <c r="K472" s="712"/>
      <c r="L472" s="712"/>
      <c r="M472" s="712"/>
      <c r="N472" s="712"/>
      <c r="O472" s="712"/>
      <c r="P472" s="712"/>
      <c r="Q472" s="712"/>
      <c r="R472" s="712"/>
      <c r="S472" s="712"/>
      <c r="T472" s="712"/>
      <c r="U472" s="712"/>
      <c r="V472" s="712"/>
      <c r="W472" s="712"/>
      <c r="X472" s="712"/>
      <c r="Y472" s="712"/>
      <c r="Z472" s="712"/>
      <c r="AA472" s="712"/>
      <c r="AB472" s="712"/>
      <c r="AC472" s="712"/>
      <c r="AD472" s="712"/>
      <c r="AE472" s="712"/>
    </row>
    <row r="473" spans="5:31" s="757" customFormat="1" x14ac:dyDescent="0.2">
      <c r="E473" s="758"/>
      <c r="K473" s="712"/>
      <c r="L473" s="712"/>
      <c r="M473" s="712"/>
      <c r="N473" s="712"/>
      <c r="O473" s="712"/>
      <c r="P473" s="712"/>
      <c r="Q473" s="712"/>
      <c r="R473" s="712"/>
      <c r="S473" s="712"/>
      <c r="T473" s="712"/>
      <c r="U473" s="712"/>
      <c r="V473" s="712"/>
      <c r="W473" s="712"/>
      <c r="X473" s="712"/>
      <c r="Y473" s="712"/>
      <c r="Z473" s="712"/>
      <c r="AA473" s="712"/>
      <c r="AB473" s="712"/>
      <c r="AC473" s="712"/>
      <c r="AD473" s="712"/>
      <c r="AE473" s="712"/>
    </row>
    <row r="474" spans="5:31" s="757" customFormat="1" x14ac:dyDescent="0.2">
      <c r="E474" s="758"/>
      <c r="K474" s="712"/>
      <c r="L474" s="712"/>
      <c r="M474" s="712"/>
      <c r="N474" s="712"/>
      <c r="O474" s="712"/>
      <c r="P474" s="712"/>
      <c r="Q474" s="712"/>
      <c r="R474" s="712"/>
      <c r="S474" s="712"/>
      <c r="T474" s="712"/>
      <c r="U474" s="712"/>
      <c r="V474" s="712"/>
      <c r="W474" s="712"/>
      <c r="X474" s="712"/>
      <c r="Y474" s="712"/>
      <c r="Z474" s="712"/>
      <c r="AA474" s="712"/>
      <c r="AB474" s="712"/>
      <c r="AC474" s="712"/>
      <c r="AD474" s="712"/>
      <c r="AE474" s="712"/>
    </row>
    <row r="475" spans="5:31" s="757" customFormat="1" x14ac:dyDescent="0.2">
      <c r="E475" s="758"/>
      <c r="K475" s="712"/>
      <c r="L475" s="712"/>
      <c r="M475" s="712"/>
      <c r="N475" s="712"/>
      <c r="O475" s="712"/>
      <c r="P475" s="712"/>
      <c r="Q475" s="712"/>
      <c r="R475" s="712"/>
      <c r="S475" s="712"/>
      <c r="T475" s="712"/>
      <c r="U475" s="712"/>
      <c r="V475" s="712"/>
      <c r="W475" s="712"/>
      <c r="X475" s="712"/>
      <c r="Y475" s="712"/>
      <c r="Z475" s="712"/>
      <c r="AA475" s="712"/>
      <c r="AB475" s="712"/>
      <c r="AC475" s="712"/>
      <c r="AD475" s="712"/>
      <c r="AE475" s="712"/>
    </row>
    <row r="476" spans="5:31" s="757" customFormat="1" x14ac:dyDescent="0.2">
      <c r="E476" s="758"/>
      <c r="K476" s="712"/>
      <c r="L476" s="712"/>
      <c r="M476" s="712"/>
      <c r="N476" s="712"/>
      <c r="O476" s="712"/>
      <c r="P476" s="712"/>
      <c r="Q476" s="712"/>
      <c r="R476" s="712"/>
      <c r="S476" s="712"/>
      <c r="T476" s="712"/>
      <c r="U476" s="712"/>
      <c r="V476" s="712"/>
      <c r="W476" s="712"/>
      <c r="X476" s="712"/>
      <c r="Y476" s="712"/>
      <c r="Z476" s="712"/>
      <c r="AA476" s="712"/>
      <c r="AB476" s="712"/>
      <c r="AC476" s="712"/>
      <c r="AD476" s="712"/>
      <c r="AE476" s="712"/>
    </row>
    <row r="477" spans="5:31" s="757" customFormat="1" x14ac:dyDescent="0.2">
      <c r="E477" s="758"/>
      <c r="K477" s="712"/>
      <c r="L477" s="712"/>
      <c r="M477" s="712"/>
      <c r="N477" s="712"/>
      <c r="O477" s="712"/>
      <c r="P477" s="712"/>
      <c r="Q477" s="712"/>
      <c r="R477" s="712"/>
      <c r="S477" s="712"/>
      <c r="T477" s="712"/>
      <c r="U477" s="712"/>
      <c r="V477" s="712"/>
      <c r="W477" s="712"/>
      <c r="X477" s="712"/>
      <c r="Y477" s="712"/>
      <c r="Z477" s="712"/>
      <c r="AA477" s="712"/>
      <c r="AB477" s="712"/>
      <c r="AC477" s="712"/>
      <c r="AD477" s="712"/>
      <c r="AE477" s="712"/>
    </row>
    <row r="478" spans="5:31" s="757" customFormat="1" x14ac:dyDescent="0.2">
      <c r="E478" s="758"/>
      <c r="K478" s="712"/>
      <c r="L478" s="712"/>
      <c r="M478" s="712"/>
      <c r="N478" s="712"/>
      <c r="O478" s="712"/>
      <c r="P478" s="712"/>
      <c r="Q478" s="712"/>
      <c r="R478" s="712"/>
      <c r="S478" s="712"/>
      <c r="T478" s="712"/>
      <c r="U478" s="712"/>
      <c r="V478" s="712"/>
      <c r="W478" s="712"/>
      <c r="X478" s="712"/>
      <c r="Y478" s="712"/>
      <c r="Z478" s="712"/>
      <c r="AA478" s="712"/>
      <c r="AB478" s="712"/>
      <c r="AC478" s="712"/>
      <c r="AD478" s="712"/>
      <c r="AE478" s="712"/>
    </row>
    <row r="479" spans="5:31" s="757" customFormat="1" x14ac:dyDescent="0.2">
      <c r="E479" s="758"/>
      <c r="K479" s="712"/>
      <c r="L479" s="712"/>
      <c r="M479" s="712"/>
      <c r="N479" s="712"/>
      <c r="O479" s="712"/>
      <c r="P479" s="712"/>
      <c r="Q479" s="712"/>
      <c r="R479" s="712"/>
      <c r="S479" s="712"/>
      <c r="T479" s="712"/>
      <c r="U479" s="712"/>
      <c r="V479" s="712"/>
      <c r="W479" s="712"/>
      <c r="X479" s="712"/>
      <c r="Y479" s="712"/>
      <c r="Z479" s="712"/>
      <c r="AA479" s="712"/>
      <c r="AB479" s="712"/>
      <c r="AC479" s="712"/>
      <c r="AD479" s="712"/>
      <c r="AE479" s="712"/>
    </row>
    <row r="480" spans="5:31" s="757" customFormat="1" x14ac:dyDescent="0.2">
      <c r="E480" s="758"/>
      <c r="K480" s="712"/>
      <c r="L480" s="712"/>
      <c r="M480" s="712"/>
      <c r="N480" s="712"/>
      <c r="O480" s="712"/>
      <c r="P480" s="712"/>
      <c r="Q480" s="712"/>
      <c r="R480" s="712"/>
      <c r="S480" s="712"/>
      <c r="T480" s="712"/>
      <c r="U480" s="712"/>
      <c r="V480" s="712"/>
      <c r="W480" s="712"/>
      <c r="X480" s="712"/>
      <c r="Y480" s="712"/>
      <c r="Z480" s="712"/>
      <c r="AA480" s="712"/>
      <c r="AB480" s="712"/>
      <c r="AC480" s="712"/>
      <c r="AD480" s="712"/>
      <c r="AE480" s="712"/>
    </row>
    <row r="481" spans="5:31" s="757" customFormat="1" x14ac:dyDescent="0.2">
      <c r="E481" s="758"/>
      <c r="K481" s="712"/>
      <c r="L481" s="712"/>
      <c r="M481" s="712"/>
      <c r="N481" s="712"/>
      <c r="O481" s="712"/>
      <c r="P481" s="712"/>
      <c r="Q481" s="712"/>
      <c r="R481" s="712"/>
      <c r="S481" s="712"/>
      <c r="T481" s="712"/>
      <c r="U481" s="712"/>
      <c r="V481" s="712"/>
      <c r="W481" s="712"/>
      <c r="X481" s="712"/>
      <c r="Y481" s="712"/>
      <c r="Z481" s="712"/>
      <c r="AA481" s="712"/>
      <c r="AB481" s="712"/>
      <c r="AC481" s="712"/>
      <c r="AD481" s="712"/>
      <c r="AE481" s="712"/>
    </row>
    <row r="482" spans="5:31" s="757" customFormat="1" x14ac:dyDescent="0.2">
      <c r="E482" s="758"/>
      <c r="K482" s="712"/>
      <c r="L482" s="712"/>
      <c r="M482" s="712"/>
      <c r="N482" s="712"/>
      <c r="O482" s="712"/>
      <c r="P482" s="712"/>
      <c r="Q482" s="712"/>
      <c r="R482" s="712"/>
      <c r="S482" s="712"/>
      <c r="T482" s="712"/>
      <c r="U482" s="712"/>
      <c r="V482" s="712"/>
      <c r="W482" s="712"/>
      <c r="X482" s="712"/>
      <c r="Y482" s="712"/>
      <c r="Z482" s="712"/>
      <c r="AA482" s="712"/>
      <c r="AB482" s="712"/>
      <c r="AC482" s="712"/>
      <c r="AD482" s="712"/>
      <c r="AE482" s="712"/>
    </row>
    <row r="483" spans="5:31" s="757" customFormat="1" x14ac:dyDescent="0.2">
      <c r="E483" s="758"/>
      <c r="K483" s="712"/>
      <c r="L483" s="712"/>
      <c r="M483" s="712"/>
      <c r="N483" s="712"/>
      <c r="O483" s="712"/>
      <c r="P483" s="712"/>
      <c r="Q483" s="712"/>
      <c r="R483" s="712"/>
      <c r="S483" s="712"/>
      <c r="T483" s="712"/>
      <c r="U483" s="712"/>
      <c r="V483" s="712"/>
      <c r="W483" s="712"/>
      <c r="X483" s="712"/>
      <c r="Y483" s="712"/>
      <c r="Z483" s="712"/>
      <c r="AA483" s="712"/>
      <c r="AB483" s="712"/>
      <c r="AC483" s="712"/>
      <c r="AD483" s="712"/>
      <c r="AE483" s="712"/>
    </row>
    <row r="484" spans="5:31" s="757" customFormat="1" x14ac:dyDescent="0.2">
      <c r="E484" s="758"/>
      <c r="K484" s="712"/>
      <c r="L484" s="712"/>
      <c r="M484" s="712"/>
      <c r="N484" s="712"/>
      <c r="O484" s="712"/>
      <c r="P484" s="712"/>
      <c r="Q484" s="712"/>
      <c r="R484" s="712"/>
      <c r="S484" s="712"/>
      <c r="T484" s="712"/>
      <c r="U484" s="712"/>
      <c r="V484" s="712"/>
      <c r="W484" s="712"/>
      <c r="X484" s="712"/>
      <c r="Y484" s="712"/>
      <c r="Z484" s="712"/>
      <c r="AA484" s="712"/>
      <c r="AB484" s="712"/>
      <c r="AC484" s="712"/>
      <c r="AD484" s="712"/>
      <c r="AE484" s="712"/>
    </row>
    <row r="485" spans="5:31" s="757" customFormat="1" x14ac:dyDescent="0.2">
      <c r="E485" s="758"/>
      <c r="K485" s="712"/>
      <c r="L485" s="712"/>
      <c r="M485" s="712"/>
      <c r="N485" s="712"/>
      <c r="O485" s="712"/>
      <c r="P485" s="712"/>
      <c r="Q485" s="712"/>
      <c r="R485" s="712"/>
      <c r="S485" s="712"/>
      <c r="T485" s="712"/>
      <c r="U485" s="712"/>
      <c r="V485" s="712"/>
      <c r="W485" s="712"/>
      <c r="X485" s="712"/>
      <c r="Y485" s="712"/>
      <c r="Z485" s="712"/>
      <c r="AA485" s="712"/>
      <c r="AB485" s="712"/>
      <c r="AC485" s="712"/>
      <c r="AD485" s="712"/>
      <c r="AE485" s="712"/>
    </row>
    <row r="486" spans="5:31" s="757" customFormat="1" x14ac:dyDescent="0.2">
      <c r="E486" s="758"/>
      <c r="K486" s="712"/>
      <c r="L486" s="712"/>
      <c r="M486" s="712"/>
      <c r="N486" s="712"/>
      <c r="O486" s="712"/>
      <c r="P486" s="712"/>
      <c r="Q486" s="712"/>
      <c r="R486" s="712"/>
      <c r="S486" s="712"/>
      <c r="T486" s="712"/>
      <c r="U486" s="712"/>
      <c r="V486" s="712"/>
      <c r="W486" s="712"/>
      <c r="X486" s="712"/>
      <c r="Y486" s="712"/>
      <c r="Z486" s="712"/>
      <c r="AA486" s="712"/>
      <c r="AB486" s="712"/>
      <c r="AC486" s="712"/>
      <c r="AD486" s="712"/>
      <c r="AE486" s="712"/>
    </row>
    <row r="487" spans="5:31" s="757" customFormat="1" x14ac:dyDescent="0.2">
      <c r="E487" s="758"/>
      <c r="K487" s="712"/>
      <c r="L487" s="712"/>
      <c r="M487" s="712"/>
      <c r="N487" s="712"/>
      <c r="O487" s="712"/>
      <c r="P487" s="712"/>
      <c r="Q487" s="712"/>
      <c r="R487" s="712"/>
      <c r="S487" s="712"/>
      <c r="T487" s="712"/>
      <c r="U487" s="712"/>
      <c r="V487" s="712"/>
      <c r="W487" s="712"/>
      <c r="X487" s="712"/>
      <c r="Y487" s="712"/>
      <c r="Z487" s="712"/>
      <c r="AA487" s="712"/>
      <c r="AB487" s="712"/>
      <c r="AC487" s="712"/>
      <c r="AD487" s="712"/>
      <c r="AE487" s="712"/>
    </row>
    <row r="488" spans="5:31" s="757" customFormat="1" x14ac:dyDescent="0.2">
      <c r="E488" s="758"/>
      <c r="K488" s="712"/>
      <c r="L488" s="712"/>
      <c r="M488" s="712"/>
      <c r="N488" s="712"/>
      <c r="O488" s="712"/>
      <c r="P488" s="712"/>
      <c r="Q488" s="712"/>
      <c r="R488" s="712"/>
      <c r="S488" s="712"/>
      <c r="T488" s="712"/>
      <c r="U488" s="712"/>
      <c r="V488" s="712"/>
      <c r="W488" s="712"/>
      <c r="X488" s="712"/>
      <c r="Y488" s="712"/>
      <c r="Z488" s="712"/>
      <c r="AA488" s="712"/>
      <c r="AB488" s="712"/>
      <c r="AC488" s="712"/>
      <c r="AD488" s="712"/>
      <c r="AE488" s="712"/>
    </row>
    <row r="489" spans="5:31" s="757" customFormat="1" x14ac:dyDescent="0.2">
      <c r="E489" s="758"/>
      <c r="K489" s="712"/>
      <c r="L489" s="712"/>
      <c r="M489" s="712"/>
      <c r="N489" s="712"/>
      <c r="O489" s="712"/>
      <c r="P489" s="712"/>
      <c r="Q489" s="712"/>
      <c r="R489" s="712"/>
      <c r="S489" s="712"/>
      <c r="T489" s="712"/>
      <c r="U489" s="712"/>
      <c r="V489" s="712"/>
      <c r="W489" s="712"/>
      <c r="X489" s="712"/>
      <c r="Y489" s="712"/>
      <c r="Z489" s="712"/>
      <c r="AA489" s="712"/>
      <c r="AB489" s="712"/>
      <c r="AC489" s="712"/>
      <c r="AD489" s="712"/>
      <c r="AE489" s="712"/>
    </row>
    <row r="490" spans="5:31" s="757" customFormat="1" x14ac:dyDescent="0.2">
      <c r="E490" s="758"/>
      <c r="K490" s="712"/>
      <c r="L490" s="712"/>
      <c r="M490" s="712"/>
      <c r="N490" s="712"/>
      <c r="O490" s="712"/>
      <c r="P490" s="712"/>
      <c r="Q490" s="712"/>
      <c r="R490" s="712"/>
      <c r="S490" s="712"/>
      <c r="T490" s="712"/>
      <c r="U490" s="712"/>
      <c r="V490" s="712"/>
      <c r="W490" s="712"/>
      <c r="X490" s="712"/>
      <c r="Y490" s="712"/>
      <c r="Z490" s="712"/>
      <c r="AA490" s="712"/>
      <c r="AB490" s="712"/>
      <c r="AC490" s="712"/>
      <c r="AD490" s="712"/>
      <c r="AE490" s="712"/>
    </row>
    <row r="491" spans="5:31" s="757" customFormat="1" x14ac:dyDescent="0.2">
      <c r="E491" s="758"/>
      <c r="K491" s="712"/>
      <c r="L491" s="712"/>
      <c r="M491" s="712"/>
      <c r="N491" s="712"/>
      <c r="O491" s="712"/>
      <c r="P491" s="712"/>
      <c r="Q491" s="712"/>
      <c r="R491" s="712"/>
      <c r="S491" s="712"/>
      <c r="T491" s="712"/>
      <c r="U491" s="712"/>
      <c r="V491" s="712"/>
      <c r="W491" s="712"/>
      <c r="X491" s="712"/>
      <c r="Y491" s="712"/>
      <c r="Z491" s="712"/>
      <c r="AA491" s="712"/>
      <c r="AB491" s="712"/>
      <c r="AC491" s="712"/>
      <c r="AD491" s="712"/>
      <c r="AE491" s="712"/>
    </row>
    <row r="492" spans="5:31" s="757" customFormat="1" x14ac:dyDescent="0.2">
      <c r="E492" s="758"/>
      <c r="K492" s="712"/>
      <c r="L492" s="712"/>
      <c r="M492" s="712"/>
      <c r="N492" s="712"/>
      <c r="O492" s="712"/>
      <c r="P492" s="712"/>
      <c r="Q492" s="712"/>
      <c r="R492" s="712"/>
      <c r="S492" s="712"/>
      <c r="T492" s="712"/>
      <c r="U492" s="712"/>
      <c r="V492" s="712"/>
      <c r="W492" s="712"/>
      <c r="X492" s="712"/>
      <c r="Y492" s="712"/>
      <c r="Z492" s="712"/>
      <c r="AA492" s="712"/>
      <c r="AB492" s="712"/>
      <c r="AC492" s="712"/>
      <c r="AD492" s="712"/>
      <c r="AE492" s="712"/>
    </row>
    <row r="493" spans="5:31" s="757" customFormat="1" x14ac:dyDescent="0.2">
      <c r="E493" s="758"/>
      <c r="K493" s="712"/>
      <c r="L493" s="712"/>
      <c r="M493" s="712"/>
      <c r="N493" s="712"/>
      <c r="O493" s="712"/>
      <c r="P493" s="712"/>
      <c r="Q493" s="712"/>
      <c r="R493" s="712"/>
      <c r="S493" s="712"/>
      <c r="T493" s="712"/>
      <c r="U493" s="712"/>
      <c r="V493" s="712"/>
      <c r="W493" s="712"/>
      <c r="X493" s="712"/>
      <c r="Y493" s="712"/>
      <c r="Z493" s="712"/>
      <c r="AA493" s="712"/>
      <c r="AB493" s="712"/>
      <c r="AC493" s="712"/>
      <c r="AD493" s="712"/>
      <c r="AE493" s="712"/>
    </row>
    <row r="494" spans="5:31" s="757" customFormat="1" x14ac:dyDescent="0.2">
      <c r="E494" s="758"/>
      <c r="K494" s="712"/>
      <c r="L494" s="712"/>
      <c r="M494" s="712"/>
      <c r="N494" s="712"/>
      <c r="O494" s="712"/>
      <c r="P494" s="712"/>
      <c r="Q494" s="712"/>
      <c r="R494" s="712"/>
      <c r="S494" s="712"/>
      <c r="T494" s="712"/>
      <c r="U494" s="712"/>
      <c r="V494" s="712"/>
      <c r="W494" s="712"/>
      <c r="X494" s="712"/>
      <c r="Y494" s="712"/>
      <c r="Z494" s="712"/>
      <c r="AA494" s="712"/>
      <c r="AB494" s="712"/>
      <c r="AC494" s="712"/>
      <c r="AD494" s="712"/>
      <c r="AE494" s="712"/>
    </row>
    <row r="495" spans="5:31" s="757" customFormat="1" x14ac:dyDescent="0.2">
      <c r="E495" s="758"/>
      <c r="K495" s="712"/>
      <c r="L495" s="712"/>
      <c r="M495" s="712"/>
      <c r="N495" s="712"/>
      <c r="O495" s="712"/>
      <c r="P495" s="712"/>
      <c r="Q495" s="712"/>
      <c r="R495" s="712"/>
      <c r="S495" s="712"/>
      <c r="T495" s="712"/>
      <c r="U495" s="712"/>
      <c r="V495" s="712"/>
      <c r="W495" s="712"/>
      <c r="X495" s="712"/>
      <c r="Y495" s="712"/>
      <c r="Z495" s="712"/>
      <c r="AA495" s="712"/>
      <c r="AB495" s="712"/>
      <c r="AC495" s="712"/>
      <c r="AD495" s="712"/>
      <c r="AE495" s="712"/>
    </row>
    <row r="496" spans="5:31" s="757" customFormat="1" x14ac:dyDescent="0.2">
      <c r="E496" s="758"/>
      <c r="K496" s="712"/>
      <c r="L496" s="712"/>
      <c r="M496" s="712"/>
      <c r="N496" s="712"/>
      <c r="O496" s="712"/>
      <c r="P496" s="712"/>
      <c r="Q496" s="712"/>
      <c r="R496" s="712"/>
      <c r="S496" s="712"/>
      <c r="T496" s="712"/>
      <c r="U496" s="712"/>
      <c r="V496" s="712"/>
      <c r="W496" s="712"/>
      <c r="X496" s="712"/>
      <c r="Y496" s="712"/>
      <c r="Z496" s="712"/>
      <c r="AA496" s="712"/>
      <c r="AB496" s="712"/>
      <c r="AC496" s="712"/>
      <c r="AD496" s="712"/>
      <c r="AE496" s="712"/>
    </row>
    <row r="497" spans="5:31" s="757" customFormat="1" x14ac:dyDescent="0.2">
      <c r="E497" s="758"/>
      <c r="K497" s="712"/>
      <c r="L497" s="712"/>
      <c r="M497" s="712"/>
      <c r="N497" s="712"/>
      <c r="O497" s="712"/>
      <c r="P497" s="712"/>
      <c r="Q497" s="712"/>
      <c r="R497" s="712"/>
      <c r="S497" s="712"/>
      <c r="T497" s="712"/>
      <c r="U497" s="712"/>
      <c r="V497" s="712"/>
      <c r="W497" s="712"/>
      <c r="X497" s="712"/>
      <c r="Y497" s="712"/>
      <c r="Z497" s="712"/>
      <c r="AA497" s="712"/>
      <c r="AB497" s="712"/>
      <c r="AC497" s="712"/>
      <c r="AD497" s="712"/>
      <c r="AE497" s="712"/>
    </row>
    <row r="498" spans="5:31" s="757" customFormat="1" x14ac:dyDescent="0.2">
      <c r="E498" s="758"/>
      <c r="K498" s="712"/>
      <c r="L498" s="712"/>
      <c r="M498" s="712"/>
      <c r="N498" s="712"/>
      <c r="O498" s="712"/>
      <c r="P498" s="712"/>
      <c r="Q498" s="712"/>
      <c r="R498" s="712"/>
      <c r="S498" s="712"/>
      <c r="T498" s="712"/>
      <c r="U498" s="712"/>
      <c r="V498" s="712"/>
      <c r="W498" s="712"/>
      <c r="X498" s="712"/>
      <c r="Y498" s="712"/>
      <c r="Z498" s="712"/>
      <c r="AA498" s="712"/>
      <c r="AB498" s="712"/>
      <c r="AC498" s="712"/>
      <c r="AD498" s="712"/>
      <c r="AE498" s="712"/>
    </row>
    <row r="499" spans="5:31" s="757" customFormat="1" x14ac:dyDescent="0.2">
      <c r="E499" s="758"/>
      <c r="K499" s="712"/>
      <c r="L499" s="712"/>
      <c r="M499" s="712"/>
      <c r="N499" s="712"/>
      <c r="O499" s="712"/>
      <c r="P499" s="712"/>
      <c r="Q499" s="712"/>
      <c r="R499" s="712"/>
      <c r="S499" s="712"/>
      <c r="T499" s="712"/>
      <c r="U499" s="712"/>
      <c r="V499" s="712"/>
      <c r="W499" s="712"/>
      <c r="X499" s="712"/>
      <c r="Y499" s="712"/>
      <c r="Z499" s="712"/>
      <c r="AA499" s="712"/>
      <c r="AB499" s="712"/>
      <c r="AC499" s="712"/>
      <c r="AD499" s="712"/>
      <c r="AE499" s="712"/>
    </row>
    <row r="500" spans="5:31" s="757" customFormat="1" x14ac:dyDescent="0.2">
      <c r="E500" s="758"/>
      <c r="K500" s="712"/>
      <c r="L500" s="712"/>
      <c r="M500" s="712"/>
      <c r="N500" s="712"/>
      <c r="O500" s="712"/>
      <c r="P500" s="712"/>
      <c r="Q500" s="712"/>
      <c r="R500" s="712"/>
      <c r="S500" s="712"/>
      <c r="T500" s="712"/>
      <c r="U500" s="712"/>
      <c r="V500" s="712"/>
      <c r="W500" s="712"/>
      <c r="X500" s="712"/>
      <c r="Y500" s="712"/>
      <c r="Z500" s="712"/>
      <c r="AA500" s="712"/>
      <c r="AB500" s="712"/>
      <c r="AC500" s="712"/>
      <c r="AD500" s="712"/>
      <c r="AE500" s="712"/>
    </row>
    <row r="501" spans="5:31" s="757" customFormat="1" x14ac:dyDescent="0.2">
      <c r="E501" s="758"/>
      <c r="K501" s="712"/>
      <c r="L501" s="712"/>
      <c r="M501" s="712"/>
      <c r="N501" s="712"/>
      <c r="O501" s="712"/>
      <c r="P501" s="712"/>
      <c r="Q501" s="712"/>
      <c r="R501" s="712"/>
      <c r="S501" s="712"/>
      <c r="T501" s="712"/>
      <c r="U501" s="712"/>
      <c r="V501" s="712"/>
      <c r="W501" s="712"/>
      <c r="X501" s="712"/>
      <c r="Y501" s="712"/>
      <c r="Z501" s="712"/>
      <c r="AA501" s="712"/>
      <c r="AB501" s="712"/>
      <c r="AC501" s="712"/>
      <c r="AD501" s="712"/>
      <c r="AE501" s="712"/>
    </row>
    <row r="502" spans="5:31" s="757" customFormat="1" x14ac:dyDescent="0.2">
      <c r="E502" s="758"/>
      <c r="K502" s="712"/>
      <c r="L502" s="712"/>
      <c r="M502" s="712"/>
      <c r="N502" s="712"/>
      <c r="O502" s="712"/>
      <c r="P502" s="712"/>
      <c r="Q502" s="712"/>
      <c r="R502" s="712"/>
      <c r="S502" s="712"/>
      <c r="T502" s="712"/>
      <c r="U502" s="712"/>
      <c r="V502" s="712"/>
      <c r="W502" s="712"/>
      <c r="X502" s="712"/>
      <c r="Y502" s="712"/>
      <c r="Z502" s="712"/>
      <c r="AA502" s="712"/>
      <c r="AB502" s="712"/>
      <c r="AC502" s="712"/>
      <c r="AD502" s="712"/>
      <c r="AE502" s="712"/>
    </row>
    <row r="503" spans="5:31" s="757" customFormat="1" x14ac:dyDescent="0.2">
      <c r="E503" s="758"/>
      <c r="K503" s="712"/>
      <c r="L503" s="712"/>
      <c r="M503" s="712"/>
      <c r="N503" s="712"/>
      <c r="O503" s="712"/>
      <c r="P503" s="712"/>
      <c r="Q503" s="712"/>
      <c r="R503" s="712"/>
      <c r="S503" s="712"/>
      <c r="T503" s="712"/>
      <c r="U503" s="712"/>
      <c r="V503" s="712"/>
      <c r="W503" s="712"/>
      <c r="X503" s="712"/>
      <c r="Y503" s="712"/>
      <c r="Z503" s="712"/>
      <c r="AA503" s="712"/>
      <c r="AB503" s="712"/>
      <c r="AC503" s="712"/>
      <c r="AD503" s="712"/>
      <c r="AE503" s="712"/>
    </row>
    <row r="504" spans="5:31" s="757" customFormat="1" x14ac:dyDescent="0.2">
      <c r="E504" s="758"/>
      <c r="K504" s="712"/>
      <c r="L504" s="712"/>
      <c r="M504" s="712"/>
      <c r="N504" s="712"/>
      <c r="O504" s="712"/>
      <c r="P504" s="712"/>
      <c r="Q504" s="712"/>
      <c r="R504" s="712"/>
      <c r="S504" s="712"/>
      <c r="T504" s="712"/>
      <c r="U504" s="712"/>
      <c r="V504" s="712"/>
      <c r="W504" s="712"/>
      <c r="X504" s="712"/>
      <c r="Y504" s="712"/>
      <c r="Z504" s="712"/>
      <c r="AA504" s="712"/>
      <c r="AB504" s="712"/>
      <c r="AC504" s="712"/>
      <c r="AD504" s="712"/>
      <c r="AE504" s="712"/>
    </row>
    <row r="505" spans="5:31" s="757" customFormat="1" x14ac:dyDescent="0.2">
      <c r="E505" s="758"/>
      <c r="K505" s="712"/>
      <c r="L505" s="712"/>
      <c r="M505" s="712"/>
      <c r="N505" s="712"/>
      <c r="O505" s="712"/>
      <c r="P505" s="712"/>
      <c r="Q505" s="712"/>
      <c r="R505" s="712"/>
      <c r="S505" s="712"/>
      <c r="T505" s="712"/>
      <c r="U505" s="712"/>
      <c r="V505" s="712"/>
      <c r="W505" s="712"/>
      <c r="X505" s="712"/>
      <c r="Y505" s="712"/>
      <c r="Z505" s="712"/>
      <c r="AA505" s="712"/>
      <c r="AB505" s="712"/>
      <c r="AC505" s="712"/>
      <c r="AD505" s="712"/>
      <c r="AE505" s="712"/>
    </row>
    <row r="506" spans="5:31" s="757" customFormat="1" x14ac:dyDescent="0.2">
      <c r="E506" s="758"/>
      <c r="K506" s="712"/>
      <c r="L506" s="712"/>
      <c r="M506" s="712"/>
      <c r="N506" s="712"/>
      <c r="O506" s="712"/>
      <c r="P506" s="712"/>
      <c r="Q506" s="712"/>
      <c r="R506" s="712"/>
      <c r="S506" s="712"/>
      <c r="T506" s="712"/>
      <c r="U506" s="712"/>
      <c r="V506" s="712"/>
      <c r="W506" s="712"/>
      <c r="X506" s="712"/>
      <c r="Y506" s="712"/>
      <c r="Z506" s="712"/>
      <c r="AA506" s="712"/>
      <c r="AB506" s="712"/>
      <c r="AC506" s="712"/>
      <c r="AD506" s="712"/>
      <c r="AE506" s="712"/>
    </row>
    <row r="507" spans="5:31" s="757" customFormat="1" x14ac:dyDescent="0.2">
      <c r="E507" s="758"/>
      <c r="K507" s="712"/>
      <c r="L507" s="712"/>
      <c r="M507" s="712"/>
      <c r="N507" s="712"/>
      <c r="O507" s="712"/>
      <c r="P507" s="712"/>
      <c r="Q507" s="712"/>
      <c r="R507" s="712"/>
      <c r="S507" s="712"/>
      <c r="T507" s="712"/>
      <c r="U507" s="712"/>
      <c r="V507" s="712"/>
      <c r="W507" s="712"/>
      <c r="X507" s="712"/>
      <c r="Y507" s="712"/>
      <c r="Z507" s="712"/>
      <c r="AA507" s="712"/>
      <c r="AB507" s="712"/>
      <c r="AC507" s="712"/>
      <c r="AD507" s="712"/>
      <c r="AE507" s="712"/>
    </row>
    <row r="508" spans="5:31" s="757" customFormat="1" x14ac:dyDescent="0.2">
      <c r="E508" s="758"/>
      <c r="K508" s="712"/>
      <c r="L508" s="712"/>
      <c r="M508" s="712"/>
      <c r="N508" s="712"/>
      <c r="O508" s="712"/>
      <c r="P508" s="712"/>
      <c r="Q508" s="712"/>
      <c r="R508" s="712"/>
      <c r="S508" s="712"/>
      <c r="T508" s="712"/>
      <c r="U508" s="712"/>
      <c r="V508" s="712"/>
      <c r="W508" s="712"/>
      <c r="X508" s="712"/>
      <c r="Y508" s="712"/>
      <c r="Z508" s="712"/>
      <c r="AA508" s="712"/>
      <c r="AB508" s="712"/>
      <c r="AC508" s="712"/>
      <c r="AD508" s="712"/>
      <c r="AE508" s="712"/>
    </row>
    <row r="509" spans="5:31" s="757" customFormat="1" x14ac:dyDescent="0.2">
      <c r="E509" s="758"/>
      <c r="K509" s="712"/>
      <c r="L509" s="712"/>
      <c r="M509" s="712"/>
      <c r="N509" s="712"/>
      <c r="O509" s="712"/>
      <c r="P509" s="712"/>
      <c r="Q509" s="712"/>
      <c r="R509" s="712"/>
      <c r="S509" s="712"/>
      <c r="T509" s="712"/>
      <c r="U509" s="712"/>
      <c r="V509" s="712"/>
      <c r="W509" s="712"/>
      <c r="X509" s="712"/>
      <c r="Y509" s="712"/>
      <c r="Z509" s="712"/>
      <c r="AA509" s="712"/>
      <c r="AB509" s="712"/>
      <c r="AC509" s="712"/>
      <c r="AD509" s="712"/>
      <c r="AE509" s="712"/>
    </row>
    <row r="510" spans="5:31" s="757" customFormat="1" x14ac:dyDescent="0.2">
      <c r="E510" s="758"/>
      <c r="K510" s="712"/>
      <c r="L510" s="712"/>
      <c r="M510" s="712"/>
      <c r="N510" s="712"/>
      <c r="O510" s="712"/>
      <c r="P510" s="712"/>
      <c r="Q510" s="712"/>
      <c r="R510" s="712"/>
      <c r="S510" s="712"/>
      <c r="T510" s="712"/>
      <c r="U510" s="712"/>
      <c r="V510" s="712"/>
      <c r="W510" s="712"/>
      <c r="X510" s="712"/>
      <c r="Y510" s="712"/>
      <c r="Z510" s="712"/>
      <c r="AA510" s="712"/>
      <c r="AB510" s="712"/>
      <c r="AC510" s="712"/>
      <c r="AD510" s="712"/>
      <c r="AE510" s="712"/>
    </row>
    <row r="511" spans="5:31" s="757" customFormat="1" x14ac:dyDescent="0.2">
      <c r="E511" s="758"/>
      <c r="K511" s="712"/>
      <c r="L511" s="712"/>
      <c r="M511" s="712"/>
      <c r="N511" s="712"/>
      <c r="O511" s="712"/>
      <c r="P511" s="712"/>
      <c r="Q511" s="712"/>
      <c r="R511" s="712"/>
      <c r="S511" s="712"/>
      <c r="T511" s="712"/>
      <c r="U511" s="712"/>
      <c r="V511" s="712"/>
      <c r="W511" s="712"/>
      <c r="X511" s="712"/>
      <c r="Y511" s="712"/>
      <c r="Z511" s="712"/>
      <c r="AA511" s="712"/>
      <c r="AB511" s="712"/>
      <c r="AC511" s="712"/>
      <c r="AD511" s="712"/>
      <c r="AE511" s="712"/>
    </row>
    <row r="512" spans="5:31" s="757" customFormat="1" x14ac:dyDescent="0.2">
      <c r="E512" s="758"/>
      <c r="K512" s="712"/>
      <c r="L512" s="712"/>
      <c r="M512" s="712"/>
      <c r="N512" s="712"/>
      <c r="O512" s="712"/>
      <c r="P512" s="712"/>
      <c r="Q512" s="712"/>
      <c r="R512" s="712"/>
      <c r="S512" s="712"/>
      <c r="T512" s="712"/>
      <c r="U512" s="712"/>
      <c r="V512" s="712"/>
      <c r="W512" s="712"/>
      <c r="X512" s="712"/>
      <c r="Y512" s="712"/>
      <c r="Z512" s="712"/>
      <c r="AA512" s="712"/>
      <c r="AB512" s="712"/>
      <c r="AC512" s="712"/>
      <c r="AD512" s="712"/>
      <c r="AE512" s="712"/>
    </row>
    <row r="513" spans="5:31" s="757" customFormat="1" x14ac:dyDescent="0.2">
      <c r="E513" s="758"/>
      <c r="K513" s="712"/>
      <c r="L513" s="712"/>
      <c r="M513" s="712"/>
      <c r="N513" s="712"/>
      <c r="O513" s="712"/>
      <c r="P513" s="712"/>
      <c r="Q513" s="712"/>
      <c r="R513" s="712"/>
      <c r="S513" s="712"/>
      <c r="T513" s="712"/>
      <c r="U513" s="712"/>
      <c r="V513" s="712"/>
      <c r="W513" s="712"/>
      <c r="X513" s="712"/>
      <c r="Y513" s="712"/>
      <c r="Z513" s="712"/>
      <c r="AA513" s="712"/>
      <c r="AB513" s="712"/>
      <c r="AC513" s="712"/>
      <c r="AD513" s="712"/>
      <c r="AE513" s="712"/>
    </row>
    <row r="514" spans="5:31" s="757" customFormat="1" x14ac:dyDescent="0.2">
      <c r="E514" s="758"/>
      <c r="K514" s="712"/>
      <c r="L514" s="712"/>
      <c r="M514" s="712"/>
      <c r="N514" s="712"/>
      <c r="O514" s="712"/>
      <c r="P514" s="712"/>
      <c r="Q514" s="712"/>
      <c r="R514" s="712"/>
      <c r="S514" s="712"/>
      <c r="T514" s="712"/>
      <c r="U514" s="712"/>
      <c r="V514" s="712"/>
      <c r="W514" s="712"/>
      <c r="X514" s="712"/>
      <c r="Y514" s="712"/>
      <c r="Z514" s="712"/>
      <c r="AA514" s="712"/>
      <c r="AB514" s="712"/>
      <c r="AC514" s="712"/>
      <c r="AD514" s="712"/>
      <c r="AE514" s="712"/>
    </row>
    <row r="515" spans="5:31" s="757" customFormat="1" x14ac:dyDescent="0.2">
      <c r="E515" s="758"/>
      <c r="K515" s="712"/>
      <c r="L515" s="712"/>
      <c r="M515" s="712"/>
      <c r="N515" s="712"/>
      <c r="O515" s="712"/>
      <c r="P515" s="712"/>
      <c r="Q515" s="712"/>
      <c r="R515" s="712"/>
      <c r="S515" s="712"/>
      <c r="T515" s="712"/>
      <c r="U515" s="712"/>
      <c r="V515" s="712"/>
      <c r="W515" s="712"/>
      <c r="X515" s="712"/>
      <c r="Y515" s="712"/>
      <c r="Z515" s="712"/>
      <c r="AA515" s="712"/>
      <c r="AB515" s="712"/>
      <c r="AC515" s="712"/>
      <c r="AD515" s="712"/>
      <c r="AE515" s="712"/>
    </row>
    <row r="516" spans="5:31" s="757" customFormat="1" x14ac:dyDescent="0.2">
      <c r="E516" s="758"/>
      <c r="K516" s="712"/>
      <c r="L516" s="712"/>
      <c r="M516" s="712"/>
      <c r="N516" s="712"/>
      <c r="O516" s="712"/>
      <c r="P516" s="712"/>
      <c r="Q516" s="712"/>
      <c r="R516" s="712"/>
      <c r="S516" s="712"/>
      <c r="T516" s="712"/>
      <c r="U516" s="712"/>
      <c r="V516" s="712"/>
      <c r="W516" s="712"/>
      <c r="X516" s="712"/>
      <c r="Y516" s="712"/>
      <c r="Z516" s="712"/>
      <c r="AA516" s="712"/>
      <c r="AB516" s="712"/>
      <c r="AC516" s="712"/>
      <c r="AD516" s="712"/>
      <c r="AE516" s="712"/>
    </row>
    <row r="517" spans="5:31" s="757" customFormat="1" x14ac:dyDescent="0.2">
      <c r="E517" s="758"/>
      <c r="K517" s="712"/>
      <c r="L517" s="712"/>
      <c r="M517" s="712"/>
      <c r="N517" s="712"/>
      <c r="O517" s="712"/>
      <c r="P517" s="712"/>
      <c r="Q517" s="712"/>
      <c r="R517" s="712"/>
      <c r="S517" s="712"/>
      <c r="T517" s="712"/>
      <c r="U517" s="712"/>
      <c r="V517" s="712"/>
      <c r="W517" s="712"/>
      <c r="X517" s="712"/>
      <c r="Y517" s="712"/>
      <c r="Z517" s="712"/>
      <c r="AA517" s="712"/>
      <c r="AB517" s="712"/>
      <c r="AC517" s="712"/>
      <c r="AD517" s="712"/>
      <c r="AE517" s="712"/>
    </row>
    <row r="518" spans="5:31" s="757" customFormat="1" x14ac:dyDescent="0.2">
      <c r="E518" s="758"/>
      <c r="K518" s="712"/>
      <c r="L518" s="712"/>
      <c r="M518" s="712"/>
      <c r="N518" s="712"/>
      <c r="O518" s="712"/>
      <c r="P518" s="712"/>
      <c r="Q518" s="712"/>
      <c r="R518" s="712"/>
      <c r="S518" s="712"/>
      <c r="T518" s="712"/>
      <c r="U518" s="712"/>
      <c r="V518" s="712"/>
      <c r="W518" s="712"/>
      <c r="X518" s="712"/>
      <c r="Y518" s="712"/>
      <c r="Z518" s="712"/>
      <c r="AA518" s="712"/>
      <c r="AB518" s="712"/>
      <c r="AC518" s="712"/>
      <c r="AD518" s="712"/>
      <c r="AE518" s="712"/>
    </row>
    <row r="519" spans="5:31" s="757" customFormat="1" x14ac:dyDescent="0.2">
      <c r="E519" s="758"/>
      <c r="K519" s="712"/>
      <c r="L519" s="712"/>
      <c r="M519" s="712"/>
      <c r="N519" s="712"/>
      <c r="O519" s="712"/>
      <c r="P519" s="712"/>
      <c r="Q519" s="712"/>
      <c r="R519" s="712"/>
      <c r="S519" s="712"/>
      <c r="T519" s="712"/>
      <c r="U519" s="712"/>
      <c r="V519" s="712"/>
      <c r="W519" s="712"/>
      <c r="X519" s="712"/>
      <c r="Y519" s="712"/>
      <c r="Z519" s="712"/>
      <c r="AA519" s="712"/>
      <c r="AB519" s="712"/>
      <c r="AC519" s="712"/>
      <c r="AD519" s="712"/>
      <c r="AE519" s="712"/>
    </row>
    <row r="520" spans="5:31" s="757" customFormat="1" x14ac:dyDescent="0.2">
      <c r="E520" s="758"/>
      <c r="K520" s="712"/>
      <c r="L520" s="712"/>
      <c r="M520" s="712"/>
      <c r="N520" s="712"/>
      <c r="O520" s="712"/>
      <c r="P520" s="712"/>
      <c r="Q520" s="712"/>
      <c r="R520" s="712"/>
      <c r="S520" s="712"/>
      <c r="T520" s="712"/>
      <c r="U520" s="712"/>
      <c r="V520" s="712"/>
      <c r="W520" s="712"/>
      <c r="X520" s="712"/>
      <c r="Y520" s="712"/>
      <c r="Z520" s="712"/>
      <c r="AA520" s="712"/>
      <c r="AB520" s="712"/>
      <c r="AC520" s="712"/>
      <c r="AD520" s="712"/>
      <c r="AE520" s="712"/>
    </row>
    <row r="521" spans="5:31" s="757" customFormat="1" x14ac:dyDescent="0.2">
      <c r="E521" s="758"/>
      <c r="K521" s="712"/>
      <c r="L521" s="712"/>
      <c r="M521" s="712"/>
      <c r="N521" s="712"/>
      <c r="O521" s="712"/>
      <c r="P521" s="712"/>
      <c r="Q521" s="712"/>
      <c r="R521" s="712"/>
      <c r="S521" s="712"/>
      <c r="T521" s="712"/>
      <c r="U521" s="712"/>
      <c r="V521" s="712"/>
      <c r="W521" s="712"/>
      <c r="X521" s="712"/>
      <c r="Y521" s="712"/>
      <c r="Z521" s="712"/>
      <c r="AA521" s="712"/>
      <c r="AB521" s="712"/>
      <c r="AC521" s="712"/>
      <c r="AD521" s="712"/>
      <c r="AE521" s="712"/>
    </row>
    <row r="522" spans="5:31" s="757" customFormat="1" x14ac:dyDescent="0.2">
      <c r="E522" s="758"/>
      <c r="K522" s="712"/>
      <c r="L522" s="712"/>
      <c r="M522" s="712"/>
      <c r="N522" s="712"/>
      <c r="O522" s="712"/>
      <c r="P522" s="712"/>
      <c r="Q522" s="712"/>
      <c r="R522" s="712"/>
      <c r="S522" s="712"/>
      <c r="T522" s="712"/>
      <c r="U522" s="712"/>
      <c r="V522" s="712"/>
      <c r="W522" s="712"/>
      <c r="X522" s="712"/>
      <c r="Y522" s="712"/>
      <c r="Z522" s="712"/>
      <c r="AA522" s="712"/>
      <c r="AB522" s="712"/>
      <c r="AC522" s="712"/>
      <c r="AD522" s="712"/>
      <c r="AE522" s="712"/>
    </row>
    <row r="523" spans="5:31" s="757" customFormat="1" x14ac:dyDescent="0.2">
      <c r="E523" s="758"/>
      <c r="K523" s="712"/>
      <c r="L523" s="712"/>
      <c r="M523" s="712"/>
      <c r="N523" s="712"/>
      <c r="O523" s="712"/>
      <c r="P523" s="712"/>
      <c r="Q523" s="712"/>
      <c r="R523" s="712"/>
      <c r="S523" s="712"/>
      <c r="T523" s="712"/>
      <c r="U523" s="712"/>
      <c r="V523" s="712"/>
      <c r="W523" s="712"/>
      <c r="X523" s="712"/>
      <c r="Y523" s="712"/>
      <c r="Z523" s="712"/>
      <c r="AA523" s="712"/>
      <c r="AB523" s="712"/>
      <c r="AC523" s="712"/>
      <c r="AD523" s="712"/>
      <c r="AE523" s="712"/>
    </row>
    <row r="524" spans="5:31" s="757" customFormat="1" x14ac:dyDescent="0.2">
      <c r="E524" s="758"/>
      <c r="K524" s="712"/>
      <c r="L524" s="712"/>
      <c r="M524" s="712"/>
      <c r="N524" s="712"/>
      <c r="O524" s="712"/>
      <c r="P524" s="712"/>
      <c r="Q524" s="712"/>
      <c r="R524" s="712"/>
      <c r="S524" s="712"/>
      <c r="T524" s="712"/>
      <c r="U524" s="712"/>
      <c r="V524" s="712"/>
      <c r="W524" s="712"/>
      <c r="X524" s="712"/>
      <c r="Y524" s="712"/>
      <c r="Z524" s="712"/>
      <c r="AA524" s="712"/>
      <c r="AB524" s="712"/>
      <c r="AC524" s="712"/>
      <c r="AD524" s="712"/>
      <c r="AE524" s="712"/>
    </row>
    <row r="525" spans="5:31" s="757" customFormat="1" x14ac:dyDescent="0.2">
      <c r="E525" s="758"/>
      <c r="K525" s="712"/>
      <c r="L525" s="712"/>
      <c r="M525" s="712"/>
      <c r="N525" s="712"/>
      <c r="O525" s="712"/>
      <c r="P525" s="712"/>
      <c r="Q525" s="712"/>
      <c r="R525" s="712"/>
      <c r="S525" s="712"/>
      <c r="T525" s="712"/>
      <c r="U525" s="712"/>
      <c r="V525" s="712"/>
      <c r="W525" s="712"/>
      <c r="X525" s="712"/>
      <c r="Y525" s="712"/>
      <c r="Z525" s="712"/>
      <c r="AA525" s="712"/>
      <c r="AB525" s="712"/>
      <c r="AC525" s="712"/>
      <c r="AD525" s="712"/>
      <c r="AE525" s="712"/>
    </row>
    <row r="526" spans="5:31" s="757" customFormat="1" x14ac:dyDescent="0.2">
      <c r="E526" s="758"/>
      <c r="K526" s="712"/>
      <c r="L526" s="712"/>
      <c r="M526" s="712"/>
      <c r="N526" s="712"/>
      <c r="O526" s="712"/>
      <c r="P526" s="712"/>
      <c r="Q526" s="712"/>
      <c r="R526" s="712"/>
      <c r="S526" s="712"/>
      <c r="T526" s="712"/>
      <c r="U526" s="712"/>
      <c r="V526" s="712"/>
      <c r="W526" s="712"/>
      <c r="X526" s="712"/>
      <c r="Y526" s="712"/>
      <c r="Z526" s="712"/>
      <c r="AA526" s="712"/>
      <c r="AB526" s="712"/>
      <c r="AC526" s="712"/>
      <c r="AD526" s="712"/>
      <c r="AE526" s="712"/>
    </row>
    <row r="527" spans="5:31" s="757" customFormat="1" x14ac:dyDescent="0.2">
      <c r="E527" s="758"/>
      <c r="K527" s="712"/>
      <c r="L527" s="712"/>
      <c r="M527" s="712"/>
      <c r="N527" s="712"/>
      <c r="O527" s="712"/>
      <c r="P527" s="712"/>
      <c r="Q527" s="712"/>
      <c r="R527" s="712"/>
      <c r="S527" s="712"/>
      <c r="T527" s="712"/>
      <c r="U527" s="712"/>
      <c r="V527" s="712"/>
      <c r="W527" s="712"/>
      <c r="X527" s="712"/>
      <c r="Y527" s="712"/>
      <c r="Z527" s="712"/>
      <c r="AA527" s="712"/>
      <c r="AB527" s="712"/>
      <c r="AC527" s="712"/>
      <c r="AD527" s="712"/>
      <c r="AE527" s="712"/>
    </row>
    <row r="528" spans="5:31" s="757" customFormat="1" x14ac:dyDescent="0.2">
      <c r="E528" s="758"/>
      <c r="K528" s="712"/>
      <c r="L528" s="712"/>
      <c r="M528" s="712"/>
      <c r="N528" s="712"/>
      <c r="O528" s="712"/>
      <c r="P528" s="712"/>
      <c r="Q528" s="712"/>
      <c r="R528" s="712"/>
      <c r="S528" s="712"/>
      <c r="T528" s="712"/>
      <c r="U528" s="712"/>
      <c r="V528" s="712"/>
      <c r="W528" s="712"/>
      <c r="X528" s="712"/>
      <c r="Y528" s="712"/>
      <c r="Z528" s="712"/>
      <c r="AA528" s="712"/>
      <c r="AB528" s="712"/>
      <c r="AC528" s="712"/>
      <c r="AD528" s="712"/>
      <c r="AE528" s="712"/>
    </row>
    <row r="529" spans="5:31" s="757" customFormat="1" x14ac:dyDescent="0.2">
      <c r="E529" s="758"/>
      <c r="K529" s="712"/>
      <c r="L529" s="712"/>
      <c r="M529" s="712"/>
      <c r="N529" s="712"/>
      <c r="O529" s="712"/>
      <c r="P529" s="712"/>
      <c r="Q529" s="712"/>
      <c r="R529" s="712"/>
      <c r="S529" s="712"/>
      <c r="T529" s="712"/>
      <c r="U529" s="712"/>
      <c r="V529" s="712"/>
      <c r="W529" s="712"/>
      <c r="X529" s="712"/>
      <c r="Y529" s="712"/>
      <c r="Z529" s="712"/>
      <c r="AA529" s="712"/>
      <c r="AB529" s="712"/>
      <c r="AC529" s="712"/>
      <c r="AD529" s="712"/>
      <c r="AE529" s="712"/>
    </row>
    <row r="530" spans="5:31" s="757" customFormat="1" x14ac:dyDescent="0.2">
      <c r="E530" s="758"/>
      <c r="K530" s="712"/>
      <c r="L530" s="712"/>
      <c r="M530" s="712"/>
      <c r="N530" s="712"/>
      <c r="O530" s="712"/>
      <c r="P530" s="712"/>
      <c r="Q530" s="712"/>
      <c r="R530" s="712"/>
      <c r="S530" s="712"/>
      <c r="T530" s="712"/>
      <c r="U530" s="712"/>
      <c r="V530" s="712"/>
      <c r="W530" s="712"/>
      <c r="X530" s="712"/>
      <c r="Y530" s="712"/>
      <c r="Z530" s="712"/>
      <c r="AA530" s="712"/>
      <c r="AB530" s="712"/>
      <c r="AC530" s="712"/>
      <c r="AD530" s="712"/>
      <c r="AE530" s="712"/>
    </row>
    <row r="531" spans="5:31" s="757" customFormat="1" x14ac:dyDescent="0.2">
      <c r="E531" s="758"/>
      <c r="K531" s="712"/>
      <c r="L531" s="712"/>
      <c r="M531" s="712"/>
      <c r="N531" s="712"/>
      <c r="O531" s="712"/>
      <c r="P531" s="712"/>
      <c r="Q531" s="712"/>
      <c r="R531" s="712"/>
      <c r="S531" s="712"/>
      <c r="T531" s="712"/>
      <c r="U531" s="712"/>
      <c r="V531" s="712"/>
      <c r="W531" s="712"/>
      <c r="X531" s="712"/>
      <c r="Y531" s="712"/>
      <c r="Z531" s="712"/>
      <c r="AA531" s="712"/>
      <c r="AB531" s="712"/>
      <c r="AC531" s="712"/>
      <c r="AD531" s="712"/>
      <c r="AE531" s="712"/>
    </row>
    <row r="532" spans="5:31" s="757" customFormat="1" x14ac:dyDescent="0.2">
      <c r="E532" s="758"/>
      <c r="K532" s="712"/>
      <c r="L532" s="712"/>
      <c r="M532" s="712"/>
      <c r="N532" s="712"/>
      <c r="O532" s="712"/>
      <c r="P532" s="712"/>
      <c r="Q532" s="712"/>
      <c r="R532" s="712"/>
      <c r="S532" s="712"/>
      <c r="T532" s="712"/>
      <c r="U532" s="712"/>
      <c r="V532" s="712"/>
      <c r="W532" s="712"/>
      <c r="X532" s="712"/>
      <c r="Y532" s="712"/>
      <c r="Z532" s="712"/>
      <c r="AA532" s="712"/>
      <c r="AB532" s="712"/>
      <c r="AC532" s="712"/>
      <c r="AD532" s="712"/>
      <c r="AE532" s="712"/>
    </row>
    <row r="533" spans="5:31" s="757" customFormat="1" x14ac:dyDescent="0.2">
      <c r="E533" s="758"/>
      <c r="K533" s="712"/>
      <c r="L533" s="712"/>
      <c r="M533" s="712"/>
      <c r="N533" s="712"/>
      <c r="O533" s="712"/>
      <c r="P533" s="712"/>
      <c r="Q533" s="712"/>
      <c r="R533" s="712"/>
      <c r="S533" s="712"/>
      <c r="T533" s="712"/>
      <c r="U533" s="712"/>
      <c r="V533" s="712"/>
      <c r="W533" s="712"/>
      <c r="X533" s="712"/>
      <c r="Y533" s="712"/>
      <c r="Z533" s="712"/>
      <c r="AA533" s="712"/>
      <c r="AB533" s="712"/>
      <c r="AC533" s="712"/>
      <c r="AD533" s="712"/>
      <c r="AE533" s="712"/>
    </row>
    <row r="534" spans="5:31" s="757" customFormat="1" x14ac:dyDescent="0.2">
      <c r="E534" s="758"/>
      <c r="K534" s="712"/>
      <c r="L534" s="712"/>
      <c r="M534" s="712"/>
      <c r="N534" s="712"/>
      <c r="O534" s="712"/>
      <c r="P534" s="712"/>
      <c r="Q534" s="712"/>
      <c r="R534" s="712"/>
      <c r="S534" s="712"/>
      <c r="T534" s="712"/>
      <c r="U534" s="712"/>
      <c r="V534" s="712"/>
      <c r="W534" s="712"/>
      <c r="X534" s="712"/>
      <c r="Y534" s="712"/>
      <c r="Z534" s="712"/>
      <c r="AA534" s="712"/>
      <c r="AB534" s="712"/>
      <c r="AC534" s="712"/>
      <c r="AD534" s="712"/>
      <c r="AE534" s="712"/>
    </row>
    <row r="535" spans="5:31" s="757" customFormat="1" x14ac:dyDescent="0.2">
      <c r="E535" s="758"/>
      <c r="K535" s="712"/>
      <c r="L535" s="712"/>
      <c r="M535" s="712"/>
      <c r="N535" s="712"/>
      <c r="O535" s="712"/>
      <c r="P535" s="712"/>
      <c r="Q535" s="712"/>
      <c r="R535" s="712"/>
      <c r="S535" s="712"/>
      <c r="T535" s="712"/>
      <c r="U535" s="712"/>
      <c r="V535" s="712"/>
      <c r="W535" s="712"/>
      <c r="X535" s="712"/>
      <c r="Y535" s="712"/>
      <c r="Z535" s="712"/>
      <c r="AA535" s="712"/>
      <c r="AB535" s="712"/>
      <c r="AC535" s="712"/>
      <c r="AD535" s="712"/>
      <c r="AE535" s="712"/>
    </row>
    <row r="536" spans="5:31" s="757" customFormat="1" x14ac:dyDescent="0.2">
      <c r="E536" s="758"/>
      <c r="K536" s="712"/>
      <c r="L536" s="712"/>
      <c r="M536" s="712"/>
      <c r="N536" s="712"/>
      <c r="O536" s="712"/>
      <c r="P536" s="712"/>
      <c r="Q536" s="712"/>
      <c r="R536" s="712"/>
      <c r="S536" s="712"/>
      <c r="T536" s="712"/>
      <c r="U536" s="712"/>
      <c r="V536" s="712"/>
      <c r="W536" s="712"/>
      <c r="X536" s="712"/>
      <c r="Y536" s="712"/>
      <c r="Z536" s="712"/>
      <c r="AA536" s="712"/>
      <c r="AB536" s="712"/>
      <c r="AC536" s="712"/>
      <c r="AD536" s="712"/>
      <c r="AE536" s="712"/>
    </row>
    <row r="537" spans="5:31" s="757" customFormat="1" x14ac:dyDescent="0.2">
      <c r="E537" s="758"/>
      <c r="K537" s="712"/>
      <c r="L537" s="712"/>
      <c r="M537" s="712"/>
      <c r="N537" s="712"/>
      <c r="O537" s="712"/>
      <c r="P537" s="712"/>
      <c r="Q537" s="712"/>
      <c r="R537" s="712"/>
      <c r="S537" s="712"/>
      <c r="T537" s="712"/>
      <c r="U537" s="712"/>
      <c r="V537" s="712"/>
      <c r="W537" s="712"/>
      <c r="X537" s="712"/>
      <c r="Y537" s="712"/>
      <c r="Z537" s="712"/>
      <c r="AA537" s="712"/>
      <c r="AB537" s="712"/>
      <c r="AC537" s="712"/>
      <c r="AD537" s="712"/>
      <c r="AE537" s="712"/>
    </row>
    <row r="538" spans="5:31" s="757" customFormat="1" x14ac:dyDescent="0.2">
      <c r="E538" s="758"/>
      <c r="K538" s="712"/>
      <c r="L538" s="712"/>
      <c r="M538" s="712"/>
      <c r="N538" s="712"/>
      <c r="O538" s="712"/>
      <c r="P538" s="712"/>
      <c r="Q538" s="712"/>
      <c r="R538" s="712"/>
      <c r="S538" s="712"/>
      <c r="T538" s="712"/>
      <c r="U538" s="712"/>
      <c r="V538" s="712"/>
      <c r="W538" s="712"/>
      <c r="X538" s="712"/>
      <c r="Y538" s="712"/>
      <c r="Z538" s="712"/>
      <c r="AA538" s="712"/>
      <c r="AB538" s="712"/>
      <c r="AC538" s="712"/>
      <c r="AD538" s="712"/>
      <c r="AE538" s="712"/>
    </row>
    <row r="539" spans="5:31" s="757" customFormat="1" x14ac:dyDescent="0.2">
      <c r="E539" s="758"/>
      <c r="K539" s="712"/>
      <c r="L539" s="712"/>
      <c r="M539" s="712"/>
      <c r="N539" s="712"/>
      <c r="O539" s="712"/>
      <c r="P539" s="712"/>
      <c r="Q539" s="712"/>
      <c r="R539" s="712"/>
      <c r="S539" s="712"/>
      <c r="T539" s="712"/>
      <c r="U539" s="712"/>
      <c r="V539" s="712"/>
      <c r="W539" s="712"/>
      <c r="X539" s="712"/>
      <c r="Y539" s="712"/>
      <c r="Z539" s="712"/>
      <c r="AA539" s="712"/>
      <c r="AB539" s="712"/>
      <c r="AC539" s="712"/>
      <c r="AD539" s="712"/>
      <c r="AE539" s="712"/>
    </row>
    <row r="540" spans="5:31" s="757" customFormat="1" x14ac:dyDescent="0.2">
      <c r="E540" s="758"/>
      <c r="K540" s="712"/>
      <c r="L540" s="712"/>
      <c r="M540" s="712"/>
      <c r="N540" s="712"/>
      <c r="O540" s="712"/>
      <c r="P540" s="712"/>
      <c r="Q540" s="712"/>
      <c r="R540" s="712"/>
      <c r="S540" s="712"/>
      <c r="T540" s="712"/>
      <c r="U540" s="712"/>
      <c r="V540" s="712"/>
      <c r="W540" s="712"/>
      <c r="X540" s="712"/>
      <c r="Y540" s="712"/>
      <c r="Z540" s="712"/>
      <c r="AA540" s="712"/>
      <c r="AB540" s="712"/>
      <c r="AC540" s="712"/>
      <c r="AD540" s="712"/>
      <c r="AE540" s="712"/>
    </row>
    <row r="541" spans="5:31" s="757" customFormat="1" x14ac:dyDescent="0.2">
      <c r="E541" s="758"/>
      <c r="K541" s="712"/>
      <c r="L541" s="712"/>
      <c r="M541" s="712"/>
      <c r="N541" s="712"/>
      <c r="O541" s="712"/>
      <c r="P541" s="712"/>
      <c r="Q541" s="712"/>
      <c r="R541" s="712"/>
      <c r="S541" s="712"/>
      <c r="T541" s="712"/>
      <c r="U541" s="712"/>
      <c r="V541" s="712"/>
      <c r="W541" s="712"/>
      <c r="X541" s="712"/>
      <c r="Y541" s="712"/>
      <c r="Z541" s="712"/>
      <c r="AA541" s="712"/>
      <c r="AB541" s="712"/>
      <c r="AC541" s="712"/>
      <c r="AD541" s="712"/>
      <c r="AE541" s="712"/>
    </row>
    <row r="542" spans="5:31" s="757" customFormat="1" x14ac:dyDescent="0.2">
      <c r="E542" s="758"/>
      <c r="K542" s="712"/>
      <c r="L542" s="712"/>
      <c r="M542" s="712"/>
      <c r="N542" s="712"/>
      <c r="O542" s="712"/>
      <c r="P542" s="712"/>
      <c r="Q542" s="712"/>
      <c r="R542" s="712"/>
      <c r="S542" s="712"/>
      <c r="T542" s="712"/>
      <c r="U542" s="712"/>
      <c r="V542" s="712"/>
      <c r="W542" s="712"/>
      <c r="X542" s="712"/>
      <c r="Y542" s="712"/>
      <c r="Z542" s="712"/>
      <c r="AA542" s="712"/>
      <c r="AB542" s="712"/>
      <c r="AC542" s="712"/>
      <c r="AD542" s="712"/>
      <c r="AE542" s="712"/>
    </row>
    <row r="543" spans="5:31" s="757" customFormat="1" x14ac:dyDescent="0.2">
      <c r="E543" s="758"/>
      <c r="K543" s="712"/>
      <c r="L543" s="712"/>
      <c r="M543" s="712"/>
      <c r="N543" s="712"/>
      <c r="O543" s="712"/>
      <c r="P543" s="712"/>
      <c r="Q543" s="712"/>
      <c r="R543" s="712"/>
      <c r="S543" s="712"/>
      <c r="T543" s="712"/>
      <c r="U543" s="712"/>
      <c r="V543" s="712"/>
      <c r="W543" s="712"/>
      <c r="X543" s="712"/>
      <c r="Y543" s="712"/>
      <c r="Z543" s="712"/>
      <c r="AA543" s="712"/>
      <c r="AB543" s="712"/>
      <c r="AC543" s="712"/>
      <c r="AD543" s="712"/>
      <c r="AE543" s="712"/>
    </row>
    <row r="544" spans="5:31" s="757" customFormat="1" x14ac:dyDescent="0.2">
      <c r="E544" s="758"/>
      <c r="K544" s="712"/>
      <c r="L544" s="712"/>
      <c r="M544" s="712"/>
      <c r="N544" s="712"/>
      <c r="O544" s="712"/>
      <c r="P544" s="712"/>
      <c r="Q544" s="712"/>
      <c r="R544" s="712"/>
      <c r="S544" s="712"/>
      <c r="T544" s="712"/>
      <c r="U544" s="712"/>
      <c r="V544" s="712"/>
      <c r="W544" s="712"/>
      <c r="X544" s="712"/>
      <c r="Y544" s="712"/>
      <c r="Z544" s="712"/>
      <c r="AA544" s="712"/>
      <c r="AB544" s="712"/>
      <c r="AC544" s="712"/>
      <c r="AD544" s="712"/>
      <c r="AE544" s="712"/>
    </row>
    <row r="545" spans="5:31" s="757" customFormat="1" x14ac:dyDescent="0.2">
      <c r="E545" s="758"/>
      <c r="K545" s="712"/>
      <c r="L545" s="712"/>
      <c r="M545" s="712"/>
      <c r="N545" s="712"/>
      <c r="O545" s="712"/>
      <c r="P545" s="712"/>
      <c r="Q545" s="712"/>
      <c r="R545" s="712"/>
      <c r="S545" s="712"/>
      <c r="T545" s="712"/>
      <c r="U545" s="712"/>
      <c r="V545" s="712"/>
      <c r="W545" s="712"/>
      <c r="X545" s="712"/>
      <c r="Y545" s="712"/>
      <c r="Z545" s="712"/>
      <c r="AA545" s="712"/>
      <c r="AB545" s="712"/>
      <c r="AC545" s="712"/>
      <c r="AD545" s="712"/>
      <c r="AE545" s="712"/>
    </row>
    <row r="546" spans="5:31" s="757" customFormat="1" x14ac:dyDescent="0.2">
      <c r="E546" s="758"/>
      <c r="K546" s="712"/>
      <c r="L546" s="712"/>
      <c r="M546" s="712"/>
      <c r="N546" s="712"/>
      <c r="O546" s="712"/>
      <c r="P546" s="712"/>
      <c r="Q546" s="712"/>
      <c r="R546" s="712"/>
      <c r="S546" s="712"/>
      <c r="T546" s="712"/>
      <c r="U546" s="712"/>
      <c r="V546" s="712"/>
      <c r="W546" s="712"/>
      <c r="X546" s="712"/>
      <c r="Y546" s="712"/>
      <c r="Z546" s="712"/>
      <c r="AA546" s="712"/>
      <c r="AB546" s="712"/>
      <c r="AC546" s="712"/>
      <c r="AD546" s="712"/>
      <c r="AE546" s="712"/>
    </row>
    <row r="547" spans="5:31" s="757" customFormat="1" x14ac:dyDescent="0.2">
      <c r="E547" s="758"/>
      <c r="K547" s="712"/>
      <c r="L547" s="712"/>
      <c r="M547" s="712"/>
      <c r="N547" s="712"/>
      <c r="O547" s="712"/>
      <c r="P547" s="712"/>
      <c r="Q547" s="712"/>
      <c r="R547" s="712"/>
      <c r="S547" s="712"/>
      <c r="T547" s="712"/>
      <c r="U547" s="712"/>
      <c r="V547" s="712"/>
      <c r="W547" s="712"/>
      <c r="X547" s="712"/>
      <c r="Y547" s="712"/>
      <c r="Z547" s="712"/>
      <c r="AA547" s="712"/>
      <c r="AB547" s="712"/>
      <c r="AC547" s="712"/>
      <c r="AD547" s="712"/>
      <c r="AE547" s="712"/>
    </row>
    <row r="548" spans="5:31" s="757" customFormat="1" x14ac:dyDescent="0.2">
      <c r="E548" s="758"/>
      <c r="K548" s="712"/>
      <c r="L548" s="712"/>
      <c r="M548" s="712"/>
      <c r="N548" s="712"/>
      <c r="O548" s="712"/>
      <c r="P548" s="712"/>
      <c r="Q548" s="712"/>
      <c r="R548" s="712"/>
      <c r="S548" s="712"/>
      <c r="T548" s="712"/>
      <c r="U548" s="712"/>
      <c r="V548" s="712"/>
      <c r="W548" s="712"/>
      <c r="X548" s="712"/>
      <c r="Y548" s="712"/>
      <c r="Z548" s="712"/>
      <c r="AA548" s="712"/>
      <c r="AB548" s="712"/>
      <c r="AC548" s="712"/>
      <c r="AD548" s="712"/>
      <c r="AE548" s="712"/>
    </row>
    <row r="549" spans="5:31" s="757" customFormat="1" x14ac:dyDescent="0.2">
      <c r="E549" s="758"/>
      <c r="K549" s="712"/>
      <c r="L549" s="712"/>
      <c r="M549" s="712"/>
      <c r="N549" s="712"/>
      <c r="O549" s="712"/>
      <c r="P549" s="712"/>
      <c r="Q549" s="712"/>
      <c r="R549" s="712"/>
      <c r="S549" s="712"/>
      <c r="T549" s="712"/>
      <c r="U549" s="712"/>
      <c r="V549" s="712"/>
      <c r="W549" s="712"/>
      <c r="X549" s="712"/>
      <c r="Y549" s="712"/>
      <c r="Z549" s="712"/>
      <c r="AA549" s="712"/>
      <c r="AB549" s="712"/>
      <c r="AC549" s="712"/>
      <c r="AD549" s="712"/>
      <c r="AE549" s="712"/>
    </row>
    <row r="550" spans="5:31" s="757" customFormat="1" x14ac:dyDescent="0.2">
      <c r="E550" s="758"/>
      <c r="K550" s="712"/>
      <c r="L550" s="712"/>
      <c r="M550" s="712"/>
      <c r="N550" s="712"/>
      <c r="O550" s="712"/>
      <c r="P550" s="712"/>
      <c r="Q550" s="712"/>
      <c r="R550" s="712"/>
      <c r="S550" s="712"/>
      <c r="T550" s="712"/>
      <c r="U550" s="712"/>
      <c r="V550" s="712"/>
      <c r="W550" s="712"/>
      <c r="X550" s="712"/>
      <c r="Y550" s="712"/>
      <c r="Z550" s="712"/>
      <c r="AA550" s="712"/>
      <c r="AB550" s="712"/>
      <c r="AC550" s="712"/>
      <c r="AD550" s="712"/>
      <c r="AE550" s="712"/>
    </row>
    <row r="551" spans="5:31" s="757" customFormat="1" x14ac:dyDescent="0.2">
      <c r="E551" s="758"/>
      <c r="K551" s="712"/>
      <c r="L551" s="712"/>
      <c r="M551" s="712"/>
      <c r="N551" s="712"/>
      <c r="O551" s="712"/>
      <c r="P551" s="712"/>
      <c r="Q551" s="712"/>
      <c r="R551" s="712"/>
      <c r="S551" s="712"/>
      <c r="T551" s="712"/>
      <c r="U551" s="712"/>
      <c r="V551" s="712"/>
      <c r="W551" s="712"/>
      <c r="X551" s="712"/>
      <c r="Y551" s="712"/>
      <c r="Z551" s="712"/>
      <c r="AA551" s="712"/>
      <c r="AB551" s="712"/>
      <c r="AC551" s="712"/>
      <c r="AD551" s="712"/>
      <c r="AE551" s="712"/>
    </row>
    <row r="552" spans="5:31" s="757" customFormat="1" x14ac:dyDescent="0.2">
      <c r="E552" s="758"/>
      <c r="K552" s="712"/>
      <c r="L552" s="712"/>
      <c r="M552" s="712"/>
      <c r="N552" s="712"/>
      <c r="O552" s="712"/>
      <c r="P552" s="712"/>
      <c r="Q552" s="712"/>
      <c r="R552" s="712"/>
      <c r="S552" s="712"/>
      <c r="T552" s="712"/>
      <c r="U552" s="712"/>
      <c r="V552" s="712"/>
      <c r="W552" s="712"/>
      <c r="X552" s="712"/>
      <c r="Y552" s="712"/>
      <c r="Z552" s="712"/>
      <c r="AA552" s="712"/>
      <c r="AB552" s="712"/>
      <c r="AC552" s="712"/>
      <c r="AD552" s="712"/>
      <c r="AE552" s="712"/>
    </row>
    <row r="553" spans="5:31" s="757" customFormat="1" x14ac:dyDescent="0.2">
      <c r="E553" s="758"/>
      <c r="K553" s="712"/>
      <c r="L553" s="712"/>
      <c r="M553" s="712"/>
      <c r="N553" s="712"/>
      <c r="O553" s="712"/>
      <c r="P553" s="712"/>
      <c r="Q553" s="712"/>
      <c r="R553" s="712"/>
      <c r="S553" s="712"/>
      <c r="T553" s="712"/>
      <c r="U553" s="712"/>
      <c r="V553" s="712"/>
      <c r="W553" s="712"/>
      <c r="X553" s="712"/>
      <c r="Y553" s="712"/>
      <c r="Z553" s="712"/>
      <c r="AA553" s="712"/>
      <c r="AB553" s="712"/>
      <c r="AC553" s="712"/>
      <c r="AD553" s="712"/>
      <c r="AE553" s="712"/>
    </row>
    <row r="554" spans="5:31" s="757" customFormat="1" x14ac:dyDescent="0.2">
      <c r="E554" s="758"/>
      <c r="K554" s="712"/>
      <c r="L554" s="712"/>
      <c r="M554" s="712"/>
      <c r="N554" s="712"/>
      <c r="O554" s="712"/>
      <c r="P554" s="712"/>
      <c r="Q554" s="712"/>
      <c r="R554" s="712"/>
      <c r="S554" s="712"/>
      <c r="T554" s="712"/>
      <c r="U554" s="712"/>
      <c r="V554" s="712"/>
      <c r="W554" s="712"/>
      <c r="X554" s="712"/>
      <c r="Y554" s="712"/>
      <c r="Z554" s="712"/>
      <c r="AA554" s="712"/>
      <c r="AB554" s="712"/>
      <c r="AC554" s="712"/>
      <c r="AD554" s="712"/>
      <c r="AE554" s="712"/>
    </row>
    <row r="555" spans="5:31" s="757" customFormat="1" x14ac:dyDescent="0.2">
      <c r="E555" s="758"/>
      <c r="K555" s="712"/>
      <c r="L555" s="712"/>
      <c r="M555" s="712"/>
      <c r="N555" s="712"/>
      <c r="O555" s="712"/>
      <c r="P555" s="712"/>
      <c r="Q555" s="712"/>
      <c r="R555" s="712"/>
      <c r="S555" s="712"/>
      <c r="T555" s="712"/>
      <c r="U555" s="712"/>
      <c r="V555" s="712"/>
      <c r="W555" s="712"/>
      <c r="X555" s="712"/>
      <c r="Y555" s="712"/>
      <c r="Z555" s="712"/>
      <c r="AA555" s="712"/>
      <c r="AB555" s="712"/>
      <c r="AC555" s="712"/>
      <c r="AD555" s="712"/>
      <c r="AE555" s="712"/>
    </row>
    <row r="556" spans="5:31" s="757" customFormat="1" x14ac:dyDescent="0.2">
      <c r="E556" s="758"/>
      <c r="K556" s="712"/>
      <c r="L556" s="712"/>
      <c r="M556" s="712"/>
      <c r="N556" s="712"/>
      <c r="O556" s="712"/>
      <c r="P556" s="712"/>
      <c r="Q556" s="712"/>
      <c r="R556" s="712"/>
      <c r="S556" s="712"/>
      <c r="T556" s="712"/>
      <c r="U556" s="712"/>
      <c r="V556" s="712"/>
      <c r="W556" s="712"/>
      <c r="X556" s="712"/>
      <c r="Y556" s="712"/>
      <c r="Z556" s="712"/>
      <c r="AA556" s="712"/>
      <c r="AB556" s="712"/>
      <c r="AC556" s="712"/>
      <c r="AD556" s="712"/>
      <c r="AE556" s="712"/>
    </row>
    <row r="557" spans="5:31" s="757" customFormat="1" x14ac:dyDescent="0.2">
      <c r="E557" s="758"/>
      <c r="K557" s="712"/>
      <c r="L557" s="712"/>
      <c r="M557" s="712"/>
      <c r="N557" s="712"/>
      <c r="O557" s="712"/>
      <c r="P557" s="712"/>
      <c r="Q557" s="712"/>
      <c r="R557" s="712"/>
      <c r="S557" s="712"/>
      <c r="T557" s="712"/>
      <c r="U557" s="712"/>
      <c r="V557" s="712"/>
      <c r="W557" s="712"/>
      <c r="X557" s="712"/>
      <c r="Y557" s="712"/>
      <c r="Z557" s="712"/>
      <c r="AA557" s="712"/>
      <c r="AB557" s="712"/>
      <c r="AC557" s="712"/>
      <c r="AD557" s="712"/>
      <c r="AE557" s="712"/>
    </row>
    <row r="558" spans="5:31" s="757" customFormat="1" x14ac:dyDescent="0.2">
      <c r="E558" s="758"/>
      <c r="K558" s="712"/>
      <c r="L558" s="712"/>
      <c r="M558" s="712"/>
      <c r="N558" s="712"/>
      <c r="O558" s="712"/>
      <c r="P558" s="712"/>
      <c r="Q558" s="712"/>
      <c r="R558" s="712"/>
      <c r="S558" s="712"/>
      <c r="T558" s="712"/>
      <c r="U558" s="712"/>
      <c r="V558" s="712"/>
      <c r="W558" s="712"/>
      <c r="X558" s="712"/>
      <c r="Y558" s="712"/>
      <c r="Z558" s="712"/>
      <c r="AA558" s="712"/>
      <c r="AB558" s="712"/>
      <c r="AC558" s="712"/>
      <c r="AD558" s="712"/>
      <c r="AE558" s="712"/>
    </row>
    <row r="559" spans="5:31" s="757" customFormat="1" x14ac:dyDescent="0.2">
      <c r="E559" s="758"/>
      <c r="K559" s="712"/>
      <c r="L559" s="712"/>
      <c r="M559" s="712"/>
      <c r="N559" s="712"/>
      <c r="O559" s="712"/>
      <c r="P559" s="712"/>
      <c r="Q559" s="712"/>
      <c r="R559" s="712"/>
      <c r="S559" s="712"/>
      <c r="T559" s="712"/>
      <c r="U559" s="712"/>
      <c r="V559" s="712"/>
      <c r="W559" s="712"/>
      <c r="X559" s="712"/>
      <c r="Y559" s="712"/>
      <c r="Z559" s="712"/>
      <c r="AA559" s="712"/>
      <c r="AB559" s="712"/>
      <c r="AC559" s="712"/>
      <c r="AD559" s="712"/>
      <c r="AE559" s="712"/>
    </row>
    <row r="560" spans="5:31" s="757" customFormat="1" x14ac:dyDescent="0.2">
      <c r="E560" s="758"/>
      <c r="K560" s="712"/>
      <c r="L560" s="712"/>
      <c r="M560" s="712"/>
      <c r="N560" s="712"/>
      <c r="O560" s="712"/>
      <c r="P560" s="712"/>
      <c r="Q560" s="712"/>
      <c r="R560" s="712"/>
      <c r="S560" s="712"/>
      <c r="T560" s="712"/>
      <c r="U560" s="712"/>
      <c r="V560" s="712"/>
      <c r="W560" s="712"/>
      <c r="X560" s="712"/>
      <c r="Y560" s="712"/>
      <c r="Z560" s="712"/>
      <c r="AA560" s="712"/>
      <c r="AB560" s="712"/>
      <c r="AC560" s="712"/>
      <c r="AD560" s="712"/>
      <c r="AE560" s="712"/>
    </row>
    <row r="561" spans="5:31" s="757" customFormat="1" x14ac:dyDescent="0.2">
      <c r="E561" s="758"/>
      <c r="K561" s="712"/>
      <c r="L561" s="712"/>
      <c r="M561" s="712"/>
      <c r="N561" s="712"/>
      <c r="O561" s="712"/>
      <c r="P561" s="712"/>
      <c r="Q561" s="712"/>
      <c r="R561" s="712"/>
      <c r="S561" s="712"/>
      <c r="T561" s="712"/>
      <c r="U561" s="712"/>
      <c r="V561" s="712"/>
      <c r="W561" s="712"/>
      <c r="X561" s="712"/>
      <c r="Y561" s="712"/>
      <c r="Z561" s="712"/>
      <c r="AA561" s="712"/>
      <c r="AB561" s="712"/>
      <c r="AC561" s="712"/>
      <c r="AD561" s="712"/>
      <c r="AE561" s="712"/>
    </row>
    <row r="562" spans="5:31" s="757" customFormat="1" x14ac:dyDescent="0.2">
      <c r="E562" s="758"/>
      <c r="K562" s="712"/>
      <c r="L562" s="712"/>
      <c r="M562" s="712"/>
      <c r="N562" s="712"/>
      <c r="O562" s="712"/>
      <c r="P562" s="712"/>
      <c r="Q562" s="712"/>
      <c r="R562" s="712"/>
      <c r="S562" s="712"/>
      <c r="T562" s="712"/>
      <c r="U562" s="712"/>
      <c r="V562" s="712"/>
      <c r="W562" s="712"/>
      <c r="X562" s="712"/>
      <c r="Y562" s="712"/>
      <c r="Z562" s="712"/>
      <c r="AA562" s="712"/>
      <c r="AB562" s="712"/>
      <c r="AC562" s="712"/>
      <c r="AD562" s="712"/>
      <c r="AE562" s="712"/>
    </row>
    <row r="563" spans="5:31" s="757" customFormat="1" x14ac:dyDescent="0.2">
      <c r="E563" s="758"/>
      <c r="K563" s="712"/>
      <c r="L563" s="712"/>
      <c r="M563" s="712"/>
      <c r="N563" s="712"/>
      <c r="O563" s="712"/>
      <c r="P563" s="712"/>
      <c r="Q563" s="712"/>
      <c r="R563" s="712"/>
      <c r="S563" s="712"/>
      <c r="T563" s="712"/>
      <c r="U563" s="712"/>
      <c r="V563" s="712"/>
      <c r="W563" s="712"/>
      <c r="X563" s="712"/>
      <c r="Y563" s="712"/>
      <c r="Z563" s="712"/>
      <c r="AA563" s="712"/>
      <c r="AB563" s="712"/>
      <c r="AC563" s="712"/>
      <c r="AD563" s="712"/>
      <c r="AE563" s="712"/>
    </row>
    <row r="564" spans="5:31" s="757" customFormat="1" x14ac:dyDescent="0.2">
      <c r="E564" s="758"/>
      <c r="K564" s="712"/>
      <c r="L564" s="712"/>
      <c r="M564" s="712"/>
      <c r="N564" s="712"/>
      <c r="O564" s="712"/>
      <c r="P564" s="712"/>
      <c r="Q564" s="712"/>
      <c r="R564" s="712"/>
      <c r="S564" s="712"/>
      <c r="T564" s="712"/>
      <c r="U564" s="712"/>
      <c r="V564" s="712"/>
      <c r="W564" s="712"/>
      <c r="X564" s="712"/>
      <c r="Y564" s="712"/>
      <c r="Z564" s="712"/>
      <c r="AA564" s="712"/>
      <c r="AB564" s="712"/>
      <c r="AC564" s="712"/>
      <c r="AD564" s="712"/>
      <c r="AE564" s="712"/>
    </row>
    <row r="565" spans="5:31" s="757" customFormat="1" x14ac:dyDescent="0.2">
      <c r="E565" s="758"/>
      <c r="K565" s="712"/>
      <c r="L565" s="712"/>
      <c r="M565" s="712"/>
      <c r="N565" s="712"/>
      <c r="O565" s="712"/>
      <c r="P565" s="712"/>
      <c r="Q565" s="712"/>
      <c r="R565" s="712"/>
      <c r="S565" s="712"/>
      <c r="T565" s="712"/>
      <c r="U565" s="712"/>
      <c r="V565" s="712"/>
      <c r="W565" s="712"/>
      <c r="X565" s="712"/>
      <c r="Y565" s="712"/>
      <c r="Z565" s="712"/>
      <c r="AA565" s="712"/>
      <c r="AB565" s="712"/>
      <c r="AC565" s="712"/>
      <c r="AD565" s="712"/>
      <c r="AE565" s="712"/>
    </row>
    <row r="566" spans="5:31" s="757" customFormat="1" x14ac:dyDescent="0.2">
      <c r="E566" s="758"/>
      <c r="K566" s="712"/>
      <c r="L566" s="712"/>
      <c r="M566" s="712"/>
      <c r="N566" s="712"/>
      <c r="O566" s="712"/>
      <c r="P566" s="712"/>
      <c r="Q566" s="712"/>
      <c r="R566" s="712"/>
      <c r="S566" s="712"/>
      <c r="T566" s="712"/>
      <c r="U566" s="712"/>
      <c r="V566" s="712"/>
      <c r="W566" s="712"/>
      <c r="X566" s="712"/>
      <c r="Y566" s="712"/>
      <c r="Z566" s="712"/>
      <c r="AA566" s="712"/>
      <c r="AB566" s="712"/>
      <c r="AC566" s="712"/>
      <c r="AD566" s="712"/>
      <c r="AE566" s="712"/>
    </row>
    <row r="567" spans="5:31" s="757" customFormat="1" x14ac:dyDescent="0.2">
      <c r="E567" s="758"/>
      <c r="K567" s="712"/>
      <c r="L567" s="712"/>
      <c r="M567" s="712"/>
      <c r="N567" s="712"/>
      <c r="O567" s="712"/>
      <c r="P567" s="712"/>
      <c r="Q567" s="712"/>
      <c r="R567" s="712"/>
      <c r="S567" s="712"/>
      <c r="T567" s="712"/>
      <c r="U567" s="712"/>
      <c r="V567" s="712"/>
      <c r="W567" s="712"/>
      <c r="X567" s="712"/>
      <c r="Y567" s="712"/>
      <c r="Z567" s="712"/>
      <c r="AA567" s="712"/>
      <c r="AB567" s="712"/>
      <c r="AC567" s="712"/>
      <c r="AD567" s="712"/>
      <c r="AE567" s="712"/>
    </row>
    <row r="568" spans="5:31" s="757" customFormat="1" x14ac:dyDescent="0.2">
      <c r="E568" s="758"/>
      <c r="K568" s="712"/>
      <c r="L568" s="712"/>
      <c r="M568" s="712"/>
      <c r="N568" s="712"/>
      <c r="O568" s="712"/>
      <c r="P568" s="712"/>
      <c r="Q568" s="712"/>
      <c r="R568" s="712"/>
      <c r="S568" s="712"/>
      <c r="T568" s="712"/>
      <c r="U568" s="712"/>
      <c r="V568" s="712"/>
      <c r="W568" s="712"/>
      <c r="X568" s="712"/>
      <c r="Y568" s="712"/>
      <c r="Z568" s="712"/>
      <c r="AA568" s="712"/>
      <c r="AB568" s="712"/>
      <c r="AC568" s="712"/>
      <c r="AD568" s="712"/>
      <c r="AE568" s="712"/>
    </row>
    <row r="569" spans="5:31" s="757" customFormat="1" x14ac:dyDescent="0.2">
      <c r="E569" s="758"/>
      <c r="K569" s="712"/>
      <c r="L569" s="712"/>
      <c r="M569" s="712"/>
      <c r="N569" s="712"/>
      <c r="O569" s="712"/>
      <c r="P569" s="712"/>
      <c r="Q569" s="712"/>
      <c r="R569" s="712"/>
      <c r="S569" s="712"/>
      <c r="T569" s="712"/>
      <c r="U569" s="712"/>
      <c r="V569" s="712"/>
      <c r="W569" s="712"/>
      <c r="X569" s="712"/>
      <c r="Y569" s="712"/>
      <c r="Z569" s="712"/>
      <c r="AA569" s="712"/>
      <c r="AB569" s="712"/>
      <c r="AC569" s="712"/>
      <c r="AD569" s="712"/>
      <c r="AE569" s="712"/>
    </row>
    <row r="570" spans="5:31" s="757" customFormat="1" x14ac:dyDescent="0.2">
      <c r="E570" s="758"/>
      <c r="K570" s="712"/>
      <c r="L570" s="712"/>
      <c r="M570" s="712"/>
      <c r="N570" s="712"/>
      <c r="O570" s="712"/>
      <c r="P570" s="712"/>
      <c r="Q570" s="712"/>
      <c r="R570" s="712"/>
      <c r="S570" s="712"/>
      <c r="T570" s="712"/>
      <c r="U570" s="712"/>
      <c r="V570" s="712"/>
      <c r="W570" s="712"/>
      <c r="X570" s="712"/>
      <c r="Y570" s="712"/>
      <c r="Z570" s="712"/>
      <c r="AA570" s="712"/>
      <c r="AB570" s="712"/>
      <c r="AC570" s="712"/>
      <c r="AD570" s="712"/>
      <c r="AE570" s="712"/>
    </row>
    <row r="571" spans="5:31" s="757" customFormat="1" x14ac:dyDescent="0.2">
      <c r="E571" s="758"/>
      <c r="K571" s="712"/>
      <c r="L571" s="712"/>
      <c r="M571" s="712"/>
      <c r="N571" s="712"/>
      <c r="O571" s="712"/>
      <c r="P571" s="712"/>
      <c r="Q571" s="712"/>
      <c r="R571" s="712"/>
      <c r="S571" s="712"/>
      <c r="T571" s="712"/>
      <c r="U571" s="712"/>
      <c r="V571" s="712"/>
      <c r="W571" s="712"/>
      <c r="X571" s="712"/>
      <c r="Y571" s="712"/>
      <c r="Z571" s="712"/>
      <c r="AA571" s="712"/>
      <c r="AB571" s="712"/>
      <c r="AC571" s="712"/>
      <c r="AD571" s="712"/>
      <c r="AE571" s="712"/>
    </row>
    <row r="572" spans="5:31" s="757" customFormat="1" x14ac:dyDescent="0.2">
      <c r="E572" s="758"/>
      <c r="K572" s="712"/>
      <c r="L572" s="712"/>
      <c r="M572" s="712"/>
      <c r="N572" s="712"/>
      <c r="O572" s="712"/>
      <c r="P572" s="712"/>
      <c r="Q572" s="712"/>
      <c r="R572" s="712"/>
      <c r="S572" s="712"/>
      <c r="T572" s="712"/>
      <c r="U572" s="712"/>
      <c r="V572" s="712"/>
      <c r="W572" s="712"/>
      <c r="X572" s="712"/>
      <c r="Y572" s="712"/>
      <c r="Z572" s="712"/>
      <c r="AA572" s="712"/>
      <c r="AB572" s="712"/>
      <c r="AC572" s="712"/>
      <c r="AD572" s="712"/>
      <c r="AE572" s="712"/>
    </row>
    <row r="573" spans="5:31" s="757" customFormat="1" x14ac:dyDescent="0.2">
      <c r="E573" s="758"/>
      <c r="K573" s="712"/>
      <c r="L573" s="712"/>
      <c r="M573" s="712"/>
      <c r="N573" s="712"/>
      <c r="O573" s="712"/>
      <c r="P573" s="712"/>
      <c r="Q573" s="712"/>
      <c r="R573" s="712"/>
      <c r="S573" s="712"/>
      <c r="T573" s="712"/>
      <c r="U573" s="712"/>
      <c r="V573" s="712"/>
      <c r="W573" s="712"/>
      <c r="X573" s="712"/>
      <c r="Y573" s="712"/>
      <c r="Z573" s="712"/>
      <c r="AA573" s="712"/>
      <c r="AB573" s="712"/>
      <c r="AC573" s="712"/>
      <c r="AD573" s="712"/>
      <c r="AE573" s="712"/>
    </row>
    <row r="574" spans="5:31" s="757" customFormat="1" x14ac:dyDescent="0.2">
      <c r="E574" s="758"/>
      <c r="K574" s="712"/>
      <c r="L574" s="712"/>
      <c r="M574" s="712"/>
      <c r="N574" s="712"/>
      <c r="O574" s="712"/>
      <c r="P574" s="712"/>
      <c r="Q574" s="712"/>
      <c r="R574" s="712"/>
      <c r="S574" s="712"/>
      <c r="T574" s="712"/>
      <c r="U574" s="712"/>
      <c r="V574" s="712"/>
      <c r="W574" s="712"/>
      <c r="X574" s="712"/>
      <c r="Y574" s="712"/>
      <c r="Z574" s="712"/>
      <c r="AA574" s="712"/>
      <c r="AB574" s="712"/>
      <c r="AC574" s="712"/>
      <c r="AD574" s="712"/>
      <c r="AE574" s="712"/>
    </row>
    <row r="575" spans="5:31" s="757" customFormat="1" x14ac:dyDescent="0.2">
      <c r="E575" s="758"/>
      <c r="K575" s="712"/>
      <c r="L575" s="712"/>
      <c r="M575" s="712"/>
      <c r="N575" s="712"/>
      <c r="O575" s="712"/>
      <c r="P575" s="712"/>
      <c r="Q575" s="712"/>
      <c r="R575" s="712"/>
      <c r="S575" s="712"/>
      <c r="T575" s="712"/>
      <c r="U575" s="712"/>
      <c r="V575" s="712"/>
      <c r="W575" s="712"/>
      <c r="X575" s="712"/>
      <c r="Y575" s="712"/>
      <c r="Z575" s="712"/>
      <c r="AA575" s="712"/>
      <c r="AB575" s="712"/>
      <c r="AC575" s="712"/>
      <c r="AD575" s="712"/>
      <c r="AE575" s="712"/>
    </row>
    <row r="576" spans="5:31" s="757" customFormat="1" x14ac:dyDescent="0.2">
      <c r="E576" s="758"/>
      <c r="K576" s="712"/>
      <c r="L576" s="712"/>
      <c r="M576" s="712"/>
      <c r="N576" s="712"/>
      <c r="O576" s="712"/>
      <c r="P576" s="712"/>
      <c r="Q576" s="712"/>
      <c r="R576" s="712"/>
      <c r="S576" s="712"/>
      <c r="T576" s="712"/>
      <c r="U576" s="712"/>
      <c r="V576" s="712"/>
      <c r="W576" s="712"/>
      <c r="X576" s="712"/>
      <c r="Y576" s="712"/>
      <c r="Z576" s="712"/>
      <c r="AA576" s="712"/>
      <c r="AB576" s="712"/>
      <c r="AC576" s="712"/>
      <c r="AD576" s="712"/>
      <c r="AE576" s="712"/>
    </row>
    <row r="577" spans="5:31" s="757" customFormat="1" x14ac:dyDescent="0.2">
      <c r="E577" s="758"/>
      <c r="K577" s="712"/>
      <c r="L577" s="712"/>
      <c r="M577" s="712"/>
      <c r="N577" s="712"/>
      <c r="O577" s="712"/>
      <c r="P577" s="712"/>
      <c r="Q577" s="712"/>
      <c r="R577" s="712"/>
      <c r="S577" s="712"/>
      <c r="T577" s="712"/>
      <c r="U577" s="712"/>
      <c r="V577" s="712"/>
      <c r="W577" s="712"/>
      <c r="X577" s="712"/>
      <c r="Y577" s="712"/>
      <c r="Z577" s="712"/>
      <c r="AA577" s="712"/>
      <c r="AB577" s="712"/>
      <c r="AC577" s="712"/>
      <c r="AD577" s="712"/>
      <c r="AE577" s="712"/>
    </row>
    <row r="578" spans="5:31" s="757" customFormat="1" x14ac:dyDescent="0.2">
      <c r="E578" s="758"/>
      <c r="K578" s="712"/>
      <c r="L578" s="712"/>
      <c r="M578" s="712"/>
      <c r="N578" s="712"/>
      <c r="O578" s="712"/>
      <c r="P578" s="712"/>
      <c r="Q578" s="712"/>
      <c r="R578" s="712"/>
      <c r="S578" s="712"/>
      <c r="T578" s="712"/>
      <c r="U578" s="712"/>
      <c r="V578" s="712"/>
      <c r="W578" s="712"/>
      <c r="X578" s="712"/>
      <c r="Y578" s="712"/>
      <c r="Z578" s="712"/>
      <c r="AA578" s="712"/>
      <c r="AB578" s="712"/>
      <c r="AC578" s="712"/>
      <c r="AD578" s="712"/>
      <c r="AE578" s="712"/>
    </row>
    <row r="579" spans="5:31" s="757" customFormat="1" x14ac:dyDescent="0.2">
      <c r="E579" s="758"/>
      <c r="K579" s="712"/>
      <c r="L579" s="712"/>
      <c r="M579" s="712"/>
      <c r="N579" s="712"/>
      <c r="O579" s="712"/>
      <c r="P579" s="712"/>
      <c r="Q579" s="712"/>
      <c r="R579" s="712"/>
      <c r="S579" s="712"/>
      <c r="T579" s="712"/>
      <c r="U579" s="712"/>
      <c r="V579" s="712"/>
      <c r="W579" s="712"/>
      <c r="X579" s="712"/>
      <c r="Y579" s="712"/>
      <c r="Z579" s="712"/>
      <c r="AA579" s="712"/>
      <c r="AB579" s="712"/>
      <c r="AC579" s="712"/>
      <c r="AD579" s="712"/>
      <c r="AE579" s="712"/>
    </row>
    <row r="580" spans="5:31" s="757" customFormat="1" x14ac:dyDescent="0.2">
      <c r="E580" s="758"/>
      <c r="K580" s="712"/>
      <c r="L580" s="712"/>
      <c r="M580" s="712"/>
      <c r="N580" s="712"/>
      <c r="O580" s="712"/>
      <c r="P580" s="712"/>
      <c r="Q580" s="712"/>
      <c r="R580" s="712"/>
      <c r="S580" s="712"/>
      <c r="T580" s="712"/>
      <c r="U580" s="712"/>
      <c r="V580" s="712"/>
      <c r="W580" s="712"/>
      <c r="X580" s="712"/>
      <c r="Y580" s="712"/>
      <c r="Z580" s="712"/>
      <c r="AA580" s="712"/>
      <c r="AB580" s="712"/>
      <c r="AC580" s="712"/>
      <c r="AD580" s="712"/>
      <c r="AE580" s="712"/>
    </row>
    <row r="581" spans="5:31" s="757" customFormat="1" x14ac:dyDescent="0.2">
      <c r="E581" s="758"/>
      <c r="K581" s="712"/>
      <c r="L581" s="712"/>
      <c r="M581" s="712"/>
      <c r="N581" s="712"/>
      <c r="O581" s="712"/>
      <c r="P581" s="712"/>
      <c r="Q581" s="712"/>
      <c r="R581" s="712"/>
      <c r="S581" s="712"/>
      <c r="T581" s="712"/>
      <c r="U581" s="712"/>
      <c r="V581" s="712"/>
      <c r="W581" s="712"/>
      <c r="X581" s="712"/>
      <c r="Y581" s="712"/>
      <c r="Z581" s="712"/>
      <c r="AA581" s="712"/>
      <c r="AB581" s="712"/>
      <c r="AC581" s="712"/>
      <c r="AD581" s="712"/>
      <c r="AE581" s="712"/>
    </row>
    <row r="582" spans="5:31" s="757" customFormat="1" x14ac:dyDescent="0.2">
      <c r="E582" s="758"/>
      <c r="K582" s="712"/>
      <c r="L582" s="712"/>
      <c r="M582" s="712"/>
      <c r="N582" s="712"/>
      <c r="O582" s="712"/>
      <c r="P582" s="712"/>
      <c r="Q582" s="712"/>
      <c r="R582" s="712"/>
      <c r="S582" s="712"/>
      <c r="T582" s="712"/>
      <c r="U582" s="712"/>
      <c r="V582" s="712"/>
      <c r="W582" s="712"/>
      <c r="X582" s="712"/>
      <c r="Y582" s="712"/>
      <c r="Z582" s="712"/>
      <c r="AA582" s="712"/>
      <c r="AB582" s="712"/>
      <c r="AC582" s="712"/>
      <c r="AD582" s="712"/>
      <c r="AE582" s="712"/>
    </row>
    <row r="583" spans="5:31" s="757" customFormat="1" x14ac:dyDescent="0.2">
      <c r="E583" s="758"/>
      <c r="K583" s="712"/>
      <c r="L583" s="712"/>
      <c r="M583" s="712"/>
      <c r="N583" s="712"/>
      <c r="O583" s="712"/>
      <c r="P583" s="712"/>
      <c r="Q583" s="712"/>
      <c r="R583" s="712"/>
      <c r="S583" s="712"/>
      <c r="T583" s="712"/>
      <c r="U583" s="712"/>
      <c r="V583" s="712"/>
      <c r="W583" s="712"/>
      <c r="X583" s="712"/>
      <c r="Y583" s="712"/>
      <c r="Z583" s="712"/>
      <c r="AA583" s="712"/>
      <c r="AB583" s="712"/>
      <c r="AC583" s="712"/>
      <c r="AD583" s="712"/>
      <c r="AE583" s="712"/>
    </row>
    <row r="584" spans="5:31" s="757" customFormat="1" x14ac:dyDescent="0.2">
      <c r="E584" s="758"/>
      <c r="K584" s="712"/>
      <c r="L584" s="712"/>
      <c r="M584" s="712"/>
      <c r="N584" s="712"/>
      <c r="O584" s="712"/>
      <c r="P584" s="712"/>
      <c r="Q584" s="712"/>
      <c r="R584" s="712"/>
      <c r="S584" s="712"/>
      <c r="T584" s="712"/>
      <c r="U584" s="712"/>
      <c r="V584" s="712"/>
      <c r="W584" s="712"/>
      <c r="X584" s="712"/>
      <c r="Y584" s="712"/>
      <c r="Z584" s="712"/>
      <c r="AA584" s="712"/>
      <c r="AB584" s="712"/>
      <c r="AC584" s="712"/>
      <c r="AD584" s="712"/>
      <c r="AE584" s="712"/>
    </row>
    <row r="585" spans="5:31" s="757" customFormat="1" x14ac:dyDescent="0.2">
      <c r="E585" s="758"/>
      <c r="K585" s="712"/>
      <c r="L585" s="712"/>
      <c r="M585" s="712"/>
      <c r="N585" s="712"/>
      <c r="O585" s="712"/>
      <c r="P585" s="712"/>
      <c r="Q585" s="712"/>
      <c r="R585" s="712"/>
      <c r="S585" s="712"/>
      <c r="T585" s="712"/>
      <c r="U585" s="712"/>
      <c r="V585" s="712"/>
      <c r="W585" s="712"/>
      <c r="X585" s="712"/>
      <c r="Y585" s="712"/>
      <c r="Z585" s="712"/>
      <c r="AA585" s="712"/>
      <c r="AB585" s="712"/>
      <c r="AC585" s="712"/>
      <c r="AD585" s="712"/>
      <c r="AE585" s="712"/>
    </row>
    <row r="586" spans="5:31" s="757" customFormat="1" x14ac:dyDescent="0.2">
      <c r="E586" s="758"/>
      <c r="K586" s="712"/>
      <c r="L586" s="712"/>
      <c r="M586" s="712"/>
      <c r="N586" s="712"/>
      <c r="O586" s="712"/>
      <c r="P586" s="712"/>
      <c r="Q586" s="712"/>
      <c r="R586" s="712"/>
      <c r="S586" s="712"/>
      <c r="T586" s="712"/>
      <c r="U586" s="712"/>
      <c r="V586" s="712"/>
      <c r="W586" s="712"/>
      <c r="X586" s="712"/>
      <c r="Y586" s="712"/>
      <c r="Z586" s="712"/>
      <c r="AA586" s="712"/>
      <c r="AB586" s="712"/>
      <c r="AC586" s="712"/>
      <c r="AD586" s="712"/>
      <c r="AE586" s="712"/>
    </row>
    <row r="587" spans="5:31" s="757" customFormat="1" x14ac:dyDescent="0.2">
      <c r="E587" s="758"/>
      <c r="K587" s="712"/>
      <c r="L587" s="712"/>
      <c r="M587" s="712"/>
      <c r="N587" s="712"/>
      <c r="O587" s="712"/>
      <c r="P587" s="712"/>
      <c r="Q587" s="712"/>
      <c r="R587" s="712"/>
      <c r="S587" s="712"/>
      <c r="T587" s="712"/>
      <c r="U587" s="712"/>
      <c r="V587" s="712"/>
      <c r="W587" s="712"/>
      <c r="X587" s="712"/>
      <c r="Y587" s="712"/>
      <c r="Z587" s="712"/>
      <c r="AA587" s="712"/>
      <c r="AB587" s="712"/>
      <c r="AC587" s="712"/>
      <c r="AD587" s="712"/>
      <c r="AE587" s="712"/>
    </row>
    <row r="588" spans="5:31" s="757" customFormat="1" x14ac:dyDescent="0.2">
      <c r="E588" s="758"/>
      <c r="K588" s="712"/>
      <c r="L588" s="712"/>
      <c r="M588" s="712"/>
      <c r="N588" s="712"/>
      <c r="O588" s="712"/>
      <c r="P588" s="712"/>
      <c r="Q588" s="712"/>
      <c r="R588" s="712"/>
      <c r="S588" s="712"/>
      <c r="T588" s="712"/>
      <c r="U588" s="712"/>
      <c r="V588" s="712"/>
      <c r="W588" s="712"/>
      <c r="X588" s="712"/>
      <c r="Y588" s="712"/>
      <c r="Z588" s="712"/>
      <c r="AA588" s="712"/>
      <c r="AB588" s="712"/>
      <c r="AC588" s="712"/>
      <c r="AD588" s="712"/>
      <c r="AE588" s="712"/>
    </row>
    <row r="589" spans="5:31" s="757" customFormat="1" x14ac:dyDescent="0.2">
      <c r="E589" s="758"/>
      <c r="K589" s="712"/>
      <c r="L589" s="712"/>
      <c r="M589" s="712"/>
      <c r="N589" s="712"/>
      <c r="O589" s="712"/>
      <c r="P589" s="712"/>
      <c r="Q589" s="712"/>
      <c r="R589" s="712"/>
      <c r="S589" s="712"/>
      <c r="T589" s="712"/>
      <c r="U589" s="712"/>
      <c r="V589" s="712"/>
      <c r="W589" s="712"/>
      <c r="X589" s="712"/>
      <c r="Y589" s="712"/>
      <c r="Z589" s="712"/>
      <c r="AA589" s="712"/>
      <c r="AB589" s="712"/>
      <c r="AC589" s="712"/>
      <c r="AD589" s="712"/>
      <c r="AE589" s="712"/>
    </row>
    <row r="590" spans="5:31" s="757" customFormat="1" x14ac:dyDescent="0.2">
      <c r="E590" s="758"/>
      <c r="K590" s="712"/>
      <c r="L590" s="712"/>
      <c r="M590" s="712"/>
      <c r="N590" s="712"/>
      <c r="O590" s="712"/>
      <c r="P590" s="712"/>
      <c r="Q590" s="712"/>
      <c r="R590" s="712"/>
      <c r="S590" s="712"/>
      <c r="T590" s="712"/>
      <c r="U590" s="712"/>
      <c r="V590" s="712"/>
      <c r="W590" s="712"/>
      <c r="X590" s="712"/>
      <c r="Y590" s="712"/>
      <c r="Z590" s="712"/>
      <c r="AA590" s="712"/>
      <c r="AB590" s="712"/>
      <c r="AC590" s="712"/>
      <c r="AD590" s="712"/>
      <c r="AE590" s="712"/>
    </row>
    <row r="591" spans="5:31" s="757" customFormat="1" x14ac:dyDescent="0.2">
      <c r="E591" s="758"/>
      <c r="K591" s="712"/>
      <c r="L591" s="712"/>
      <c r="M591" s="712"/>
      <c r="N591" s="712"/>
      <c r="O591" s="712"/>
      <c r="P591" s="712"/>
      <c r="Q591" s="712"/>
      <c r="R591" s="712"/>
      <c r="S591" s="712"/>
      <c r="T591" s="712"/>
      <c r="U591" s="712"/>
      <c r="V591" s="712"/>
      <c r="W591" s="712"/>
      <c r="X591" s="712"/>
      <c r="Y591" s="712"/>
      <c r="Z591" s="712"/>
      <c r="AA591" s="712"/>
      <c r="AB591" s="712"/>
      <c r="AC591" s="712"/>
      <c r="AD591" s="712"/>
      <c r="AE591" s="712"/>
    </row>
    <row r="592" spans="5:31" s="757" customFormat="1" x14ac:dyDescent="0.2">
      <c r="E592" s="758"/>
      <c r="K592" s="712"/>
      <c r="L592" s="712"/>
      <c r="M592" s="712"/>
      <c r="N592" s="712"/>
      <c r="O592" s="712"/>
      <c r="P592" s="712"/>
      <c r="Q592" s="712"/>
      <c r="R592" s="712"/>
      <c r="S592" s="712"/>
      <c r="T592" s="712"/>
      <c r="U592" s="712"/>
      <c r="V592" s="712"/>
      <c r="W592" s="712"/>
      <c r="X592" s="712"/>
      <c r="Y592" s="712"/>
      <c r="Z592" s="712"/>
      <c r="AA592" s="712"/>
      <c r="AB592" s="712"/>
      <c r="AC592" s="712"/>
      <c r="AD592" s="712"/>
      <c r="AE592" s="712"/>
    </row>
    <row r="593" spans="5:31" s="757" customFormat="1" x14ac:dyDescent="0.2">
      <c r="E593" s="758"/>
      <c r="K593" s="712"/>
      <c r="L593" s="712"/>
      <c r="M593" s="712"/>
      <c r="N593" s="712"/>
      <c r="O593" s="712"/>
      <c r="P593" s="712"/>
      <c r="Q593" s="712"/>
      <c r="R593" s="712"/>
      <c r="S593" s="712"/>
      <c r="T593" s="712"/>
      <c r="U593" s="712"/>
      <c r="V593" s="712"/>
      <c r="W593" s="712"/>
      <c r="X593" s="712"/>
      <c r="Y593" s="712"/>
      <c r="Z593" s="712"/>
      <c r="AA593" s="712"/>
      <c r="AB593" s="712"/>
      <c r="AC593" s="712"/>
      <c r="AD593" s="712"/>
      <c r="AE593" s="712"/>
    </row>
    <row r="594" spans="5:31" s="757" customFormat="1" x14ac:dyDescent="0.2">
      <c r="E594" s="758"/>
      <c r="K594" s="712"/>
      <c r="L594" s="712"/>
      <c r="M594" s="712"/>
      <c r="N594" s="712"/>
      <c r="O594" s="712"/>
      <c r="P594" s="712"/>
      <c r="Q594" s="712"/>
      <c r="R594" s="712"/>
      <c r="S594" s="712"/>
      <c r="T594" s="712"/>
      <c r="U594" s="712"/>
      <c r="V594" s="712"/>
      <c r="W594" s="712"/>
      <c r="X594" s="712"/>
      <c r="Y594" s="712"/>
      <c r="Z594" s="712"/>
      <c r="AA594" s="712"/>
      <c r="AB594" s="712"/>
      <c r="AC594" s="712"/>
      <c r="AD594" s="712"/>
      <c r="AE594" s="712"/>
    </row>
    <row r="595" spans="5:31" s="757" customFormat="1" x14ac:dyDescent="0.2">
      <c r="E595" s="758"/>
      <c r="K595" s="712"/>
      <c r="L595" s="712"/>
      <c r="M595" s="712"/>
      <c r="N595" s="712"/>
      <c r="O595" s="712"/>
      <c r="P595" s="712"/>
      <c r="Q595" s="712"/>
      <c r="R595" s="712"/>
      <c r="S595" s="712"/>
      <c r="T595" s="712"/>
      <c r="U595" s="712"/>
      <c r="V595" s="712"/>
      <c r="W595" s="712"/>
      <c r="X595" s="712"/>
      <c r="Y595" s="712"/>
      <c r="Z595" s="712"/>
      <c r="AA595" s="712"/>
      <c r="AB595" s="712"/>
      <c r="AC595" s="712"/>
      <c r="AD595" s="712"/>
      <c r="AE595" s="712"/>
    </row>
    <row r="596" spans="5:31" s="757" customFormat="1" x14ac:dyDescent="0.2">
      <c r="E596" s="758"/>
      <c r="K596" s="712"/>
      <c r="L596" s="712"/>
      <c r="M596" s="712"/>
      <c r="N596" s="712"/>
      <c r="O596" s="712"/>
      <c r="P596" s="712"/>
      <c r="Q596" s="712"/>
      <c r="R596" s="712"/>
      <c r="S596" s="712"/>
      <c r="T596" s="712"/>
      <c r="U596" s="712"/>
      <c r="V596" s="712"/>
      <c r="W596" s="712"/>
      <c r="X596" s="712"/>
      <c r="Y596" s="712"/>
      <c r="Z596" s="712"/>
      <c r="AA596" s="712"/>
      <c r="AB596" s="712"/>
      <c r="AC596" s="712"/>
      <c r="AD596" s="712"/>
      <c r="AE596" s="712"/>
    </row>
    <row r="597" spans="5:31" s="757" customFormat="1" x14ac:dyDescent="0.2">
      <c r="E597" s="758"/>
      <c r="K597" s="712"/>
      <c r="L597" s="712"/>
      <c r="M597" s="712"/>
      <c r="N597" s="712"/>
      <c r="O597" s="712"/>
      <c r="P597" s="712"/>
      <c r="Q597" s="712"/>
      <c r="R597" s="712"/>
      <c r="S597" s="712"/>
      <c r="T597" s="712"/>
      <c r="U597" s="712"/>
      <c r="V597" s="712"/>
      <c r="W597" s="712"/>
      <c r="X597" s="712"/>
      <c r="Y597" s="712"/>
      <c r="Z597" s="712"/>
      <c r="AA597" s="712"/>
      <c r="AB597" s="712"/>
      <c r="AC597" s="712"/>
      <c r="AD597" s="712"/>
      <c r="AE597" s="712"/>
    </row>
    <row r="598" spans="5:31" s="757" customFormat="1" x14ac:dyDescent="0.2">
      <c r="E598" s="758"/>
      <c r="K598" s="712"/>
      <c r="L598" s="712"/>
      <c r="M598" s="712"/>
      <c r="N598" s="712"/>
      <c r="O598" s="712"/>
      <c r="P598" s="712"/>
      <c r="Q598" s="712"/>
      <c r="R598" s="712"/>
      <c r="S598" s="712"/>
      <c r="T598" s="712"/>
      <c r="U598" s="712"/>
      <c r="V598" s="712"/>
      <c r="W598" s="712"/>
      <c r="X598" s="712"/>
      <c r="Y598" s="712"/>
      <c r="Z598" s="712"/>
      <c r="AA598" s="712"/>
      <c r="AB598" s="712"/>
      <c r="AC598" s="712"/>
      <c r="AD598" s="712"/>
      <c r="AE598" s="712"/>
    </row>
    <row r="599" spans="5:31" s="757" customFormat="1" x14ac:dyDescent="0.2">
      <c r="E599" s="758"/>
      <c r="K599" s="712"/>
      <c r="L599" s="712"/>
      <c r="M599" s="712"/>
      <c r="N599" s="712"/>
      <c r="O599" s="712"/>
      <c r="P599" s="712"/>
      <c r="Q599" s="712"/>
      <c r="R599" s="712"/>
      <c r="S599" s="712"/>
      <c r="T599" s="712"/>
      <c r="U599" s="712"/>
      <c r="V599" s="712"/>
      <c r="W599" s="712"/>
      <c r="X599" s="712"/>
      <c r="Y599" s="712"/>
      <c r="Z599" s="712"/>
      <c r="AA599" s="712"/>
      <c r="AB599" s="712"/>
      <c r="AC599" s="712"/>
      <c r="AD599" s="712"/>
      <c r="AE599" s="712"/>
    </row>
    <row r="600" spans="5:31" s="757" customFormat="1" x14ac:dyDescent="0.2">
      <c r="E600" s="758"/>
      <c r="K600" s="712"/>
      <c r="L600" s="712"/>
      <c r="M600" s="712"/>
      <c r="N600" s="712"/>
      <c r="O600" s="712"/>
      <c r="P600" s="712"/>
      <c r="Q600" s="712"/>
      <c r="R600" s="712"/>
      <c r="S600" s="712"/>
      <c r="T600" s="712"/>
      <c r="U600" s="712"/>
      <c r="V600" s="712"/>
      <c r="W600" s="712"/>
      <c r="X600" s="712"/>
      <c r="Y600" s="712"/>
      <c r="Z600" s="712"/>
      <c r="AA600" s="712"/>
      <c r="AB600" s="712"/>
      <c r="AC600" s="712"/>
      <c r="AD600" s="712"/>
      <c r="AE600" s="712"/>
    </row>
    <row r="601" spans="5:31" s="757" customFormat="1" x14ac:dyDescent="0.2">
      <c r="E601" s="758"/>
      <c r="K601" s="712"/>
      <c r="L601" s="712"/>
      <c r="M601" s="712"/>
      <c r="N601" s="712"/>
      <c r="O601" s="712"/>
      <c r="P601" s="712"/>
      <c r="Q601" s="712"/>
      <c r="R601" s="712"/>
      <c r="S601" s="712"/>
      <c r="T601" s="712"/>
      <c r="U601" s="712"/>
      <c r="V601" s="712"/>
      <c r="W601" s="712"/>
      <c r="X601" s="712"/>
      <c r="Y601" s="712"/>
      <c r="Z601" s="712"/>
      <c r="AA601" s="712"/>
      <c r="AB601" s="712"/>
      <c r="AC601" s="712"/>
      <c r="AD601" s="712"/>
      <c r="AE601" s="712"/>
    </row>
    <row r="602" spans="5:31" s="757" customFormat="1" x14ac:dyDescent="0.2">
      <c r="E602" s="758"/>
      <c r="K602" s="712"/>
      <c r="L602" s="712"/>
      <c r="M602" s="712"/>
      <c r="N602" s="712"/>
      <c r="O602" s="712"/>
      <c r="P602" s="712"/>
      <c r="Q602" s="712"/>
      <c r="R602" s="712"/>
      <c r="S602" s="712"/>
      <c r="T602" s="712"/>
      <c r="U602" s="712"/>
      <c r="V602" s="712"/>
      <c r="W602" s="712"/>
      <c r="X602" s="712"/>
      <c r="Y602" s="712"/>
      <c r="Z602" s="712"/>
      <c r="AA602" s="712"/>
      <c r="AB602" s="712"/>
      <c r="AC602" s="712"/>
      <c r="AD602" s="712"/>
      <c r="AE602" s="712"/>
    </row>
    <row r="603" spans="5:31" s="757" customFormat="1" x14ac:dyDescent="0.2">
      <c r="E603" s="758"/>
      <c r="K603" s="712"/>
      <c r="L603" s="712"/>
      <c r="M603" s="712"/>
      <c r="N603" s="712"/>
      <c r="O603" s="712"/>
      <c r="P603" s="712"/>
      <c r="Q603" s="712"/>
      <c r="R603" s="712"/>
      <c r="S603" s="712"/>
      <c r="T603" s="712"/>
      <c r="U603" s="712"/>
      <c r="V603" s="712"/>
      <c r="W603" s="712"/>
      <c r="X603" s="712"/>
      <c r="Y603" s="712"/>
      <c r="Z603" s="712"/>
      <c r="AA603" s="712"/>
      <c r="AB603" s="712"/>
      <c r="AC603" s="712"/>
      <c r="AD603" s="712"/>
      <c r="AE603" s="712"/>
    </row>
    <row r="604" spans="5:31" s="757" customFormat="1" x14ac:dyDescent="0.2">
      <c r="E604" s="758"/>
      <c r="K604" s="712"/>
      <c r="L604" s="712"/>
      <c r="M604" s="712"/>
      <c r="N604" s="712"/>
      <c r="O604" s="712"/>
      <c r="P604" s="712"/>
      <c r="Q604" s="712"/>
      <c r="R604" s="712"/>
      <c r="S604" s="712"/>
      <c r="T604" s="712"/>
      <c r="U604" s="712"/>
      <c r="V604" s="712"/>
      <c r="W604" s="712"/>
      <c r="X604" s="712"/>
      <c r="Y604" s="712"/>
      <c r="Z604" s="712"/>
      <c r="AA604" s="712"/>
      <c r="AB604" s="712"/>
      <c r="AC604" s="712"/>
      <c r="AD604" s="712"/>
      <c r="AE604" s="712"/>
    </row>
    <row r="605" spans="5:31" s="757" customFormat="1" x14ac:dyDescent="0.2">
      <c r="E605" s="758"/>
      <c r="K605" s="712"/>
      <c r="L605" s="712"/>
      <c r="M605" s="712"/>
      <c r="N605" s="712"/>
      <c r="O605" s="712"/>
      <c r="P605" s="712"/>
      <c r="Q605" s="712"/>
      <c r="R605" s="712"/>
      <c r="S605" s="712"/>
      <c r="T605" s="712"/>
      <c r="U605" s="712"/>
      <c r="V605" s="712"/>
      <c r="W605" s="712"/>
      <c r="X605" s="712"/>
      <c r="Y605" s="712"/>
      <c r="Z605" s="712"/>
      <c r="AA605" s="712"/>
      <c r="AB605" s="712"/>
      <c r="AC605" s="712"/>
      <c r="AD605" s="712"/>
      <c r="AE605" s="712"/>
    </row>
    <row r="606" spans="5:31" s="757" customFormat="1" x14ac:dyDescent="0.2">
      <c r="E606" s="758"/>
      <c r="K606" s="712"/>
      <c r="L606" s="712"/>
      <c r="M606" s="712"/>
      <c r="N606" s="712"/>
      <c r="O606" s="712"/>
      <c r="P606" s="712"/>
      <c r="Q606" s="712"/>
      <c r="R606" s="712"/>
      <c r="S606" s="712"/>
      <c r="T606" s="712"/>
      <c r="U606" s="712"/>
      <c r="V606" s="712"/>
      <c r="W606" s="712"/>
      <c r="X606" s="712"/>
      <c r="Y606" s="712"/>
      <c r="Z606" s="712"/>
      <c r="AA606" s="712"/>
      <c r="AB606" s="712"/>
      <c r="AC606" s="712"/>
      <c r="AD606" s="712"/>
      <c r="AE606" s="712"/>
    </row>
    <row r="607" spans="5:31" s="757" customFormat="1" x14ac:dyDescent="0.2">
      <c r="E607" s="758"/>
      <c r="K607" s="712"/>
      <c r="L607" s="712"/>
      <c r="M607" s="712"/>
      <c r="N607" s="712"/>
      <c r="O607" s="712"/>
      <c r="P607" s="712"/>
      <c r="Q607" s="712"/>
      <c r="R607" s="712"/>
      <c r="S607" s="712"/>
      <c r="T607" s="712"/>
      <c r="U607" s="712"/>
      <c r="V607" s="712"/>
      <c r="W607" s="712"/>
      <c r="X607" s="712"/>
      <c r="Y607" s="712"/>
      <c r="Z607" s="712"/>
      <c r="AA607" s="712"/>
      <c r="AB607" s="712"/>
      <c r="AC607" s="712"/>
      <c r="AD607" s="712"/>
      <c r="AE607" s="712"/>
    </row>
    <row r="608" spans="5:31" s="757" customFormat="1" x14ac:dyDescent="0.2">
      <c r="E608" s="758"/>
      <c r="K608" s="712"/>
      <c r="L608" s="712"/>
      <c r="M608" s="712"/>
      <c r="N608" s="712"/>
      <c r="O608" s="712"/>
      <c r="P608" s="712"/>
      <c r="Q608" s="712"/>
      <c r="R608" s="712"/>
      <c r="S608" s="712"/>
      <c r="T608" s="712"/>
      <c r="U608" s="712"/>
      <c r="V608" s="712"/>
      <c r="W608" s="712"/>
      <c r="X608" s="712"/>
      <c r="Y608" s="712"/>
      <c r="Z608" s="712"/>
      <c r="AA608" s="712"/>
      <c r="AB608" s="712"/>
      <c r="AC608" s="712"/>
      <c r="AD608" s="712"/>
      <c r="AE608" s="712"/>
    </row>
    <row r="609" spans="5:31" s="757" customFormat="1" x14ac:dyDescent="0.2">
      <c r="E609" s="758"/>
      <c r="K609" s="712"/>
      <c r="L609" s="712"/>
      <c r="M609" s="712"/>
      <c r="N609" s="712"/>
      <c r="O609" s="712"/>
      <c r="P609" s="712"/>
      <c r="Q609" s="712"/>
      <c r="R609" s="712"/>
      <c r="S609" s="712"/>
      <c r="T609" s="712"/>
      <c r="U609" s="712"/>
      <c r="V609" s="712"/>
      <c r="W609" s="712"/>
      <c r="X609" s="712"/>
      <c r="Y609" s="712"/>
      <c r="Z609" s="712"/>
      <c r="AA609" s="712"/>
      <c r="AB609" s="712"/>
      <c r="AC609" s="712"/>
      <c r="AD609" s="712"/>
      <c r="AE609" s="712"/>
    </row>
    <row r="610" spans="5:31" s="757" customFormat="1" x14ac:dyDescent="0.2">
      <c r="E610" s="758"/>
      <c r="K610" s="712"/>
      <c r="L610" s="712"/>
      <c r="M610" s="712"/>
      <c r="N610" s="712"/>
      <c r="O610" s="712"/>
      <c r="P610" s="712"/>
      <c r="Q610" s="712"/>
      <c r="R610" s="712"/>
      <c r="S610" s="712"/>
      <c r="T610" s="712"/>
      <c r="U610" s="712"/>
      <c r="V610" s="712"/>
      <c r="W610" s="712"/>
      <c r="X610" s="712"/>
      <c r="Y610" s="712"/>
      <c r="Z610" s="712"/>
      <c r="AA610" s="712"/>
      <c r="AB610" s="712"/>
      <c r="AC610" s="712"/>
      <c r="AD610" s="712"/>
      <c r="AE610" s="712"/>
    </row>
    <row r="611" spans="5:31" s="757" customFormat="1" x14ac:dyDescent="0.2">
      <c r="E611" s="758"/>
      <c r="K611" s="712"/>
      <c r="L611" s="712"/>
      <c r="M611" s="712"/>
      <c r="N611" s="712"/>
      <c r="O611" s="712"/>
      <c r="P611" s="712"/>
      <c r="Q611" s="712"/>
      <c r="R611" s="712"/>
      <c r="S611" s="712"/>
      <c r="T611" s="712"/>
      <c r="U611" s="712"/>
      <c r="V611" s="712"/>
      <c r="W611" s="712"/>
      <c r="X611" s="712"/>
      <c r="Y611" s="712"/>
      <c r="Z611" s="712"/>
      <c r="AA611" s="712"/>
      <c r="AB611" s="712"/>
      <c r="AC611" s="712"/>
      <c r="AD611" s="712"/>
      <c r="AE611" s="712"/>
    </row>
    <row r="612" spans="5:31" s="757" customFormat="1" x14ac:dyDescent="0.2">
      <c r="E612" s="758"/>
      <c r="K612" s="712"/>
      <c r="L612" s="712"/>
      <c r="M612" s="712"/>
      <c r="N612" s="712"/>
      <c r="O612" s="712"/>
      <c r="P612" s="712"/>
      <c r="Q612" s="712"/>
      <c r="R612" s="712"/>
      <c r="S612" s="712"/>
      <c r="T612" s="712"/>
      <c r="U612" s="712"/>
      <c r="V612" s="712"/>
      <c r="W612" s="712"/>
      <c r="X612" s="712"/>
      <c r="Y612" s="712"/>
      <c r="Z612" s="712"/>
      <c r="AA612" s="712"/>
      <c r="AB612" s="712"/>
      <c r="AC612" s="712"/>
      <c r="AD612" s="712"/>
      <c r="AE612" s="712"/>
    </row>
    <row r="613" spans="5:31" s="757" customFormat="1" x14ac:dyDescent="0.2">
      <c r="E613" s="758"/>
      <c r="K613" s="712"/>
      <c r="L613" s="712"/>
      <c r="M613" s="712"/>
      <c r="N613" s="712"/>
      <c r="O613" s="712"/>
      <c r="P613" s="712"/>
      <c r="Q613" s="712"/>
      <c r="R613" s="712"/>
      <c r="S613" s="712"/>
      <c r="T613" s="712"/>
      <c r="U613" s="712"/>
      <c r="V613" s="712"/>
      <c r="W613" s="712"/>
      <c r="X613" s="712"/>
      <c r="Y613" s="712"/>
      <c r="Z613" s="712"/>
      <c r="AA613" s="712"/>
      <c r="AB613" s="712"/>
      <c r="AC613" s="712"/>
      <c r="AD613" s="712"/>
      <c r="AE613" s="712"/>
    </row>
    <row r="614" spans="5:31" s="757" customFormat="1" x14ac:dyDescent="0.2">
      <c r="E614" s="758"/>
      <c r="K614" s="712"/>
      <c r="L614" s="712"/>
      <c r="M614" s="712"/>
      <c r="N614" s="712"/>
      <c r="O614" s="712"/>
      <c r="P614" s="712"/>
      <c r="Q614" s="712"/>
      <c r="R614" s="712"/>
      <c r="S614" s="712"/>
      <c r="T614" s="712"/>
      <c r="U614" s="712"/>
      <c r="V614" s="712"/>
      <c r="W614" s="712"/>
      <c r="X614" s="712"/>
      <c r="Y614" s="712"/>
      <c r="Z614" s="712"/>
      <c r="AA614" s="712"/>
      <c r="AB614" s="712"/>
      <c r="AC614" s="712"/>
      <c r="AD614" s="712"/>
      <c r="AE614" s="712"/>
    </row>
    <row r="615" spans="5:31" s="757" customFormat="1" x14ac:dyDescent="0.2">
      <c r="E615" s="758"/>
      <c r="K615" s="712"/>
      <c r="L615" s="712"/>
      <c r="M615" s="712"/>
      <c r="N615" s="712"/>
      <c r="O615" s="712"/>
      <c r="P615" s="712"/>
      <c r="Q615" s="712"/>
      <c r="R615" s="712"/>
      <c r="S615" s="712"/>
      <c r="T615" s="712"/>
      <c r="U615" s="712"/>
      <c r="V615" s="712"/>
      <c r="W615" s="712"/>
      <c r="X615" s="712"/>
      <c r="Y615" s="712"/>
      <c r="Z615" s="712"/>
      <c r="AA615" s="712"/>
      <c r="AB615" s="712"/>
      <c r="AC615" s="712"/>
      <c r="AD615" s="712"/>
      <c r="AE615" s="712"/>
    </row>
    <row r="616" spans="5:31" s="757" customFormat="1" x14ac:dyDescent="0.2">
      <c r="E616" s="758"/>
      <c r="K616" s="712"/>
      <c r="L616" s="712"/>
      <c r="M616" s="712"/>
      <c r="N616" s="712"/>
      <c r="O616" s="712"/>
      <c r="P616" s="712"/>
      <c r="Q616" s="712"/>
      <c r="R616" s="712"/>
      <c r="S616" s="712"/>
      <c r="T616" s="712"/>
      <c r="U616" s="712"/>
      <c r="V616" s="712"/>
      <c r="W616" s="712"/>
      <c r="X616" s="712"/>
      <c r="Y616" s="712"/>
      <c r="Z616" s="712"/>
      <c r="AA616" s="712"/>
      <c r="AB616" s="712"/>
      <c r="AC616" s="712"/>
      <c r="AD616" s="712"/>
      <c r="AE616" s="712"/>
    </row>
    <row r="617" spans="5:31" s="757" customFormat="1" x14ac:dyDescent="0.2">
      <c r="E617" s="758"/>
      <c r="K617" s="712"/>
      <c r="L617" s="712"/>
      <c r="M617" s="712"/>
      <c r="N617" s="712"/>
      <c r="O617" s="712"/>
      <c r="P617" s="712"/>
      <c r="Q617" s="712"/>
      <c r="R617" s="712"/>
      <c r="S617" s="712"/>
      <c r="T617" s="712"/>
      <c r="U617" s="712"/>
      <c r="V617" s="712"/>
      <c r="W617" s="712"/>
      <c r="X617" s="712"/>
      <c r="Y617" s="712"/>
      <c r="Z617" s="712"/>
      <c r="AA617" s="712"/>
      <c r="AB617" s="712"/>
      <c r="AC617" s="712"/>
      <c r="AD617" s="712"/>
      <c r="AE617" s="712"/>
    </row>
    <row r="618" spans="5:31" s="757" customFormat="1" x14ac:dyDescent="0.2">
      <c r="E618" s="758"/>
      <c r="K618" s="712"/>
      <c r="L618" s="712"/>
      <c r="M618" s="712"/>
      <c r="N618" s="712"/>
      <c r="O618" s="712"/>
      <c r="P618" s="712"/>
      <c r="Q618" s="712"/>
      <c r="R618" s="712"/>
      <c r="S618" s="712"/>
      <c r="T618" s="712"/>
      <c r="U618" s="712"/>
      <c r="V618" s="712"/>
      <c r="W618" s="712"/>
      <c r="X618" s="712"/>
      <c r="Y618" s="712"/>
      <c r="Z618" s="712"/>
      <c r="AA618" s="712"/>
      <c r="AB618" s="712"/>
      <c r="AC618" s="712"/>
      <c r="AD618" s="712"/>
      <c r="AE618" s="712"/>
    </row>
    <row r="619" spans="5:31" s="757" customFormat="1" x14ac:dyDescent="0.2">
      <c r="E619" s="758"/>
      <c r="K619" s="712"/>
      <c r="L619" s="712"/>
      <c r="M619" s="712"/>
      <c r="N619" s="712"/>
      <c r="O619" s="712"/>
      <c r="P619" s="712"/>
      <c r="Q619" s="712"/>
      <c r="R619" s="712"/>
      <c r="S619" s="712"/>
      <c r="T619" s="712"/>
      <c r="U619" s="712"/>
      <c r="V619" s="712"/>
      <c r="W619" s="712"/>
      <c r="X619" s="712"/>
      <c r="Y619" s="712"/>
      <c r="Z619" s="712"/>
      <c r="AA619" s="712"/>
      <c r="AB619" s="712"/>
      <c r="AC619" s="712"/>
      <c r="AD619" s="712"/>
      <c r="AE619" s="712"/>
    </row>
    <row r="620" spans="5:31" s="757" customFormat="1" x14ac:dyDescent="0.2">
      <c r="E620" s="758"/>
      <c r="K620" s="712"/>
      <c r="L620" s="712"/>
      <c r="M620" s="712"/>
      <c r="N620" s="712"/>
      <c r="O620" s="712"/>
      <c r="P620" s="712"/>
      <c r="Q620" s="712"/>
      <c r="R620" s="712"/>
      <c r="S620" s="712"/>
      <c r="T620" s="712"/>
      <c r="U620" s="712"/>
      <c r="V620" s="712"/>
      <c r="W620" s="712"/>
      <c r="X620" s="712"/>
      <c r="Y620" s="712"/>
      <c r="Z620" s="712"/>
      <c r="AA620" s="712"/>
      <c r="AB620" s="712"/>
      <c r="AC620" s="712"/>
      <c r="AD620" s="712"/>
      <c r="AE620" s="712"/>
    </row>
    <row r="621" spans="5:31" s="757" customFormat="1" x14ac:dyDescent="0.2">
      <c r="E621" s="758"/>
      <c r="K621" s="712"/>
      <c r="L621" s="712"/>
      <c r="M621" s="712"/>
      <c r="N621" s="712"/>
      <c r="O621" s="712"/>
      <c r="P621" s="712"/>
      <c r="Q621" s="712"/>
      <c r="R621" s="712"/>
      <c r="S621" s="712"/>
      <c r="T621" s="712"/>
      <c r="U621" s="712"/>
      <c r="V621" s="712"/>
      <c r="W621" s="712"/>
      <c r="X621" s="712"/>
      <c r="Y621" s="712"/>
      <c r="Z621" s="712"/>
      <c r="AA621" s="712"/>
      <c r="AB621" s="712"/>
      <c r="AC621" s="712"/>
      <c r="AD621" s="712"/>
      <c r="AE621" s="712"/>
    </row>
    <row r="622" spans="5:31" s="757" customFormat="1" x14ac:dyDescent="0.2">
      <c r="E622" s="758"/>
      <c r="K622" s="712"/>
      <c r="L622" s="712"/>
      <c r="M622" s="712"/>
      <c r="N622" s="712"/>
      <c r="O622" s="712"/>
      <c r="P622" s="712"/>
      <c r="Q622" s="712"/>
      <c r="R622" s="712"/>
      <c r="S622" s="712"/>
      <c r="T622" s="712"/>
      <c r="U622" s="712"/>
      <c r="V622" s="712"/>
      <c r="W622" s="712"/>
      <c r="X622" s="712"/>
      <c r="Y622" s="712"/>
      <c r="Z622" s="712"/>
      <c r="AA622" s="712"/>
      <c r="AB622" s="712"/>
      <c r="AC622" s="712"/>
      <c r="AD622" s="712"/>
      <c r="AE622" s="712"/>
    </row>
    <row r="623" spans="5:31" s="757" customFormat="1" x14ac:dyDescent="0.2">
      <c r="E623" s="758"/>
      <c r="K623" s="712"/>
      <c r="L623" s="712"/>
      <c r="M623" s="712"/>
      <c r="N623" s="712"/>
      <c r="O623" s="712"/>
      <c r="P623" s="712"/>
      <c r="Q623" s="712"/>
      <c r="R623" s="712"/>
      <c r="S623" s="712"/>
      <c r="T623" s="712"/>
      <c r="U623" s="712"/>
      <c r="V623" s="712"/>
      <c r="W623" s="712"/>
      <c r="X623" s="712"/>
      <c r="Y623" s="712"/>
      <c r="Z623" s="712"/>
      <c r="AA623" s="712"/>
      <c r="AB623" s="712"/>
      <c r="AC623" s="712"/>
      <c r="AD623" s="712"/>
      <c r="AE623" s="712"/>
    </row>
    <row r="624" spans="5:31" s="757" customFormat="1" x14ac:dyDescent="0.2">
      <c r="E624" s="758"/>
      <c r="K624" s="712"/>
      <c r="L624" s="712"/>
      <c r="M624" s="712"/>
      <c r="N624" s="712"/>
      <c r="O624" s="712"/>
      <c r="P624" s="712"/>
      <c r="Q624" s="712"/>
      <c r="R624" s="712"/>
      <c r="S624" s="712"/>
      <c r="T624" s="712"/>
      <c r="U624" s="712"/>
      <c r="V624" s="712"/>
      <c r="W624" s="712"/>
      <c r="X624" s="712"/>
      <c r="Y624" s="712"/>
      <c r="Z624" s="712"/>
      <c r="AA624" s="712"/>
      <c r="AB624" s="712"/>
      <c r="AC624" s="712"/>
      <c r="AD624" s="712"/>
      <c r="AE624" s="712"/>
    </row>
    <row r="625" spans="5:31" s="757" customFormat="1" x14ac:dyDescent="0.2">
      <c r="E625" s="758"/>
      <c r="K625" s="712"/>
      <c r="L625" s="712"/>
      <c r="M625" s="712"/>
      <c r="N625" s="712"/>
      <c r="O625" s="712"/>
      <c r="P625" s="712"/>
      <c r="Q625" s="712"/>
      <c r="R625" s="712"/>
      <c r="S625" s="712"/>
      <c r="T625" s="712"/>
      <c r="U625" s="712"/>
      <c r="V625" s="712"/>
      <c r="W625" s="712"/>
      <c r="X625" s="712"/>
      <c r="Y625" s="712"/>
      <c r="Z625" s="712"/>
      <c r="AA625" s="712"/>
      <c r="AB625" s="712"/>
      <c r="AC625" s="712"/>
      <c r="AD625" s="712"/>
      <c r="AE625" s="712"/>
    </row>
    <row r="626" spans="5:31" s="757" customFormat="1" x14ac:dyDescent="0.2">
      <c r="E626" s="758"/>
      <c r="K626" s="712"/>
      <c r="L626" s="712"/>
      <c r="M626" s="712"/>
      <c r="N626" s="712"/>
      <c r="O626" s="712"/>
      <c r="P626" s="712"/>
      <c r="Q626" s="712"/>
      <c r="R626" s="712"/>
      <c r="S626" s="712"/>
      <c r="T626" s="712"/>
      <c r="U626" s="712"/>
      <c r="V626" s="712"/>
      <c r="W626" s="712"/>
      <c r="X626" s="712"/>
      <c r="Y626" s="712"/>
      <c r="Z626" s="712"/>
      <c r="AA626" s="712"/>
      <c r="AB626" s="712"/>
      <c r="AC626" s="712"/>
      <c r="AD626" s="712"/>
      <c r="AE626" s="712"/>
    </row>
    <row r="627" spans="5:31" s="757" customFormat="1" x14ac:dyDescent="0.2">
      <c r="E627" s="758"/>
      <c r="K627" s="712"/>
      <c r="L627" s="712"/>
      <c r="M627" s="712"/>
      <c r="N627" s="712"/>
      <c r="O627" s="712"/>
      <c r="P627" s="712"/>
      <c r="Q627" s="712"/>
      <c r="R627" s="712"/>
      <c r="S627" s="712"/>
      <c r="T627" s="712"/>
      <c r="U627" s="712"/>
      <c r="V627" s="712"/>
      <c r="W627" s="712"/>
      <c r="X627" s="712"/>
      <c r="Y627" s="712"/>
      <c r="Z627" s="712"/>
      <c r="AA627" s="712"/>
      <c r="AB627" s="712"/>
      <c r="AC627" s="712"/>
      <c r="AD627" s="712"/>
      <c r="AE627" s="712"/>
    </row>
    <row r="628" spans="5:31" s="757" customFormat="1" x14ac:dyDescent="0.2">
      <c r="E628" s="758"/>
      <c r="K628" s="712"/>
      <c r="L628" s="712"/>
      <c r="M628" s="712"/>
      <c r="N628" s="712"/>
      <c r="O628" s="712"/>
      <c r="P628" s="712"/>
      <c r="Q628" s="712"/>
      <c r="R628" s="712"/>
      <c r="S628" s="712"/>
      <c r="T628" s="712"/>
      <c r="U628" s="712"/>
      <c r="V628" s="712"/>
      <c r="W628" s="712"/>
      <c r="X628" s="712"/>
      <c r="Y628" s="712"/>
      <c r="Z628" s="712"/>
      <c r="AA628" s="712"/>
      <c r="AB628" s="712"/>
      <c r="AC628" s="712"/>
      <c r="AD628" s="712"/>
      <c r="AE628" s="712"/>
    </row>
    <row r="629" spans="5:31" s="757" customFormat="1" x14ac:dyDescent="0.2">
      <c r="E629" s="758"/>
      <c r="K629" s="712"/>
      <c r="L629" s="712"/>
      <c r="M629" s="712"/>
      <c r="N629" s="712"/>
      <c r="O629" s="712"/>
      <c r="P629" s="712"/>
      <c r="Q629" s="712"/>
      <c r="R629" s="712"/>
      <c r="S629" s="712"/>
      <c r="T629" s="712"/>
      <c r="U629" s="712"/>
      <c r="V629" s="712"/>
      <c r="W629" s="712"/>
      <c r="X629" s="712"/>
      <c r="Y629" s="712"/>
      <c r="Z629" s="712"/>
      <c r="AA629" s="712"/>
      <c r="AB629" s="712"/>
      <c r="AC629" s="712"/>
      <c r="AD629" s="712"/>
      <c r="AE629" s="712"/>
    </row>
    <row r="630" spans="5:31" s="757" customFormat="1" x14ac:dyDescent="0.2">
      <c r="E630" s="758"/>
      <c r="K630" s="712"/>
      <c r="L630" s="712"/>
      <c r="M630" s="712"/>
      <c r="N630" s="712"/>
      <c r="O630" s="712"/>
      <c r="P630" s="712"/>
      <c r="Q630" s="712"/>
      <c r="R630" s="712"/>
      <c r="S630" s="712"/>
      <c r="T630" s="712"/>
      <c r="U630" s="712"/>
      <c r="V630" s="712"/>
      <c r="W630" s="712"/>
      <c r="X630" s="712"/>
      <c r="Y630" s="712"/>
      <c r="Z630" s="712"/>
      <c r="AA630" s="712"/>
      <c r="AB630" s="712"/>
      <c r="AC630" s="712"/>
      <c r="AD630" s="712"/>
      <c r="AE630" s="712"/>
    </row>
    <row r="631" spans="5:31" s="757" customFormat="1" x14ac:dyDescent="0.2">
      <c r="E631" s="758"/>
      <c r="K631" s="712"/>
      <c r="L631" s="712"/>
      <c r="M631" s="712"/>
      <c r="N631" s="712"/>
      <c r="O631" s="712"/>
      <c r="P631" s="712"/>
      <c r="Q631" s="712"/>
      <c r="R631" s="712"/>
      <c r="S631" s="712"/>
      <c r="T631" s="712"/>
      <c r="U631" s="712"/>
      <c r="V631" s="712"/>
      <c r="W631" s="712"/>
      <c r="X631" s="712"/>
      <c r="Y631" s="712"/>
      <c r="Z631" s="712"/>
      <c r="AA631" s="712"/>
      <c r="AB631" s="712"/>
      <c r="AC631" s="712"/>
      <c r="AD631" s="712"/>
      <c r="AE631" s="712"/>
    </row>
    <row r="632" spans="5:31" s="757" customFormat="1" x14ac:dyDescent="0.2">
      <c r="E632" s="758"/>
      <c r="K632" s="712"/>
      <c r="L632" s="712"/>
      <c r="M632" s="712"/>
      <c r="N632" s="712"/>
      <c r="O632" s="712"/>
      <c r="P632" s="712"/>
      <c r="Q632" s="712"/>
      <c r="R632" s="712"/>
      <c r="S632" s="712"/>
      <c r="T632" s="712"/>
      <c r="U632" s="712"/>
      <c r="V632" s="712"/>
      <c r="W632" s="712"/>
      <c r="X632" s="712"/>
      <c r="Y632" s="712"/>
      <c r="Z632" s="712"/>
      <c r="AA632" s="712"/>
      <c r="AB632" s="712"/>
      <c r="AC632" s="712"/>
      <c r="AD632" s="712"/>
      <c r="AE632" s="712"/>
    </row>
    <row r="633" spans="5:31" s="757" customFormat="1" x14ac:dyDescent="0.2">
      <c r="E633" s="758"/>
      <c r="K633" s="712"/>
      <c r="L633" s="712"/>
      <c r="M633" s="712"/>
      <c r="N633" s="712"/>
      <c r="O633" s="712"/>
      <c r="P633" s="712"/>
      <c r="Q633" s="712"/>
      <c r="R633" s="712"/>
      <c r="S633" s="712"/>
      <c r="T633" s="712"/>
      <c r="U633" s="712"/>
      <c r="V633" s="712"/>
      <c r="W633" s="712"/>
      <c r="X633" s="712"/>
      <c r="Y633" s="712"/>
      <c r="Z633" s="712"/>
      <c r="AA633" s="712"/>
      <c r="AB633" s="712"/>
      <c r="AC633" s="712"/>
      <c r="AD633" s="712"/>
      <c r="AE633" s="712"/>
    </row>
    <row r="634" spans="5:31" s="757" customFormat="1" x14ac:dyDescent="0.2">
      <c r="E634" s="758"/>
      <c r="K634" s="712"/>
      <c r="L634" s="712"/>
      <c r="M634" s="712"/>
      <c r="N634" s="712"/>
      <c r="O634" s="712"/>
      <c r="P634" s="712"/>
      <c r="Q634" s="712"/>
      <c r="R634" s="712"/>
      <c r="S634" s="712"/>
      <c r="T634" s="712"/>
      <c r="U634" s="712"/>
      <c r="V634" s="712"/>
      <c r="W634" s="712"/>
      <c r="X634" s="712"/>
      <c r="Y634" s="712"/>
      <c r="Z634" s="712"/>
      <c r="AA634" s="712"/>
      <c r="AB634" s="712"/>
      <c r="AC634" s="712"/>
      <c r="AD634" s="712"/>
      <c r="AE634" s="712"/>
    </row>
    <row r="635" spans="5:31" s="757" customFormat="1" x14ac:dyDescent="0.2">
      <c r="E635" s="758"/>
      <c r="K635" s="712"/>
      <c r="L635" s="712"/>
      <c r="M635" s="712"/>
      <c r="N635" s="712"/>
      <c r="O635" s="712"/>
      <c r="P635" s="712"/>
      <c r="Q635" s="712"/>
      <c r="R635" s="712"/>
      <c r="S635" s="712"/>
      <c r="T635" s="712"/>
      <c r="U635" s="712"/>
      <c r="V635" s="712"/>
      <c r="W635" s="712"/>
      <c r="X635" s="712"/>
      <c r="Y635" s="712"/>
      <c r="Z635" s="712"/>
      <c r="AA635" s="712"/>
      <c r="AB635" s="712"/>
      <c r="AC635" s="712"/>
      <c r="AD635" s="712"/>
      <c r="AE635" s="712"/>
    </row>
    <row r="636" spans="5:31" s="757" customFormat="1" x14ac:dyDescent="0.2">
      <c r="E636" s="758"/>
      <c r="K636" s="712"/>
      <c r="L636" s="712"/>
      <c r="M636" s="712"/>
      <c r="N636" s="712"/>
      <c r="O636" s="712"/>
      <c r="P636" s="712"/>
      <c r="Q636" s="712"/>
      <c r="R636" s="712"/>
      <c r="S636" s="712"/>
      <c r="T636" s="712"/>
      <c r="U636" s="712"/>
      <c r="V636" s="712"/>
      <c r="W636" s="712"/>
      <c r="X636" s="712"/>
      <c r="Y636" s="712"/>
      <c r="Z636" s="712"/>
      <c r="AA636" s="712"/>
      <c r="AB636" s="712"/>
      <c r="AC636" s="712"/>
      <c r="AD636" s="712"/>
      <c r="AE636" s="712"/>
    </row>
    <row r="637" spans="5:31" s="757" customFormat="1" x14ac:dyDescent="0.2">
      <c r="E637" s="758"/>
      <c r="K637" s="712"/>
      <c r="L637" s="712"/>
      <c r="M637" s="712"/>
      <c r="N637" s="712"/>
      <c r="O637" s="712"/>
      <c r="P637" s="712"/>
      <c r="Q637" s="712"/>
      <c r="R637" s="712"/>
      <c r="S637" s="712"/>
      <c r="T637" s="712"/>
      <c r="U637" s="712"/>
      <c r="V637" s="712"/>
      <c r="W637" s="712"/>
      <c r="X637" s="712"/>
      <c r="Y637" s="712"/>
      <c r="Z637" s="712"/>
      <c r="AA637" s="712"/>
      <c r="AB637" s="712"/>
      <c r="AC637" s="712"/>
      <c r="AD637" s="712"/>
      <c r="AE637" s="712"/>
    </row>
    <row r="638" spans="5:31" s="757" customFormat="1" x14ac:dyDescent="0.2">
      <c r="E638" s="758"/>
      <c r="K638" s="712"/>
      <c r="L638" s="712"/>
      <c r="M638" s="712"/>
      <c r="N638" s="712"/>
      <c r="O638" s="712"/>
      <c r="P638" s="712"/>
      <c r="Q638" s="712"/>
      <c r="R638" s="712"/>
      <c r="S638" s="712"/>
      <c r="T638" s="712"/>
      <c r="U638" s="712"/>
      <c r="V638" s="712"/>
      <c r="W638" s="712"/>
      <c r="X638" s="712"/>
      <c r="Y638" s="712"/>
      <c r="Z638" s="712"/>
      <c r="AA638" s="712"/>
      <c r="AB638" s="712"/>
      <c r="AC638" s="712"/>
      <c r="AD638" s="712"/>
      <c r="AE638" s="712"/>
    </row>
    <row r="639" spans="5:31" s="757" customFormat="1" x14ac:dyDescent="0.2">
      <c r="E639" s="758"/>
      <c r="K639" s="712"/>
      <c r="L639" s="712"/>
      <c r="M639" s="712"/>
      <c r="N639" s="712"/>
      <c r="O639" s="712"/>
      <c r="P639" s="712"/>
      <c r="Q639" s="712"/>
      <c r="R639" s="712"/>
      <c r="S639" s="712"/>
      <c r="T639" s="712"/>
      <c r="U639" s="712"/>
      <c r="V639" s="712"/>
      <c r="W639" s="712"/>
      <c r="X639" s="712"/>
      <c r="Y639" s="712"/>
      <c r="Z639" s="712"/>
      <c r="AA639" s="712"/>
      <c r="AB639" s="712"/>
      <c r="AC639" s="712"/>
      <c r="AD639" s="712"/>
      <c r="AE639" s="712"/>
    </row>
    <row r="640" spans="5:31" s="757" customFormat="1" x14ac:dyDescent="0.2">
      <c r="E640" s="758"/>
      <c r="K640" s="712"/>
      <c r="L640" s="712"/>
      <c r="M640" s="712"/>
      <c r="N640" s="712"/>
      <c r="O640" s="712"/>
      <c r="P640" s="712"/>
      <c r="Q640" s="712"/>
      <c r="R640" s="712"/>
      <c r="S640" s="712"/>
      <c r="T640" s="712"/>
      <c r="U640" s="712"/>
      <c r="V640" s="712"/>
      <c r="W640" s="712"/>
      <c r="X640" s="712"/>
      <c r="Y640" s="712"/>
      <c r="Z640" s="712"/>
      <c r="AA640" s="712"/>
      <c r="AB640" s="712"/>
      <c r="AC640" s="712"/>
      <c r="AD640" s="712"/>
      <c r="AE640" s="712"/>
    </row>
    <row r="641" spans="5:31" s="757" customFormat="1" x14ac:dyDescent="0.2">
      <c r="E641" s="758"/>
      <c r="K641" s="712"/>
      <c r="L641" s="712"/>
      <c r="M641" s="712"/>
      <c r="N641" s="712"/>
      <c r="O641" s="712"/>
      <c r="P641" s="712"/>
      <c r="Q641" s="712"/>
      <c r="R641" s="712"/>
      <c r="S641" s="712"/>
      <c r="T641" s="712"/>
      <c r="U641" s="712"/>
      <c r="V641" s="712"/>
      <c r="W641" s="712"/>
      <c r="X641" s="712"/>
      <c r="Y641" s="712"/>
      <c r="Z641" s="712"/>
      <c r="AA641" s="712"/>
      <c r="AB641" s="712"/>
      <c r="AC641" s="712"/>
      <c r="AD641" s="712"/>
      <c r="AE641" s="712"/>
    </row>
    <row r="642" spans="5:31" s="757" customFormat="1" x14ac:dyDescent="0.2">
      <c r="E642" s="758"/>
      <c r="K642" s="712"/>
      <c r="L642" s="712"/>
      <c r="M642" s="712"/>
      <c r="N642" s="712"/>
      <c r="O642" s="712"/>
      <c r="P642" s="712"/>
      <c r="Q642" s="712"/>
      <c r="R642" s="712"/>
      <c r="S642" s="712"/>
      <c r="T642" s="712"/>
      <c r="U642" s="712"/>
      <c r="V642" s="712"/>
      <c r="W642" s="712"/>
      <c r="X642" s="712"/>
      <c r="Y642" s="712"/>
      <c r="Z642" s="712"/>
      <c r="AA642" s="712"/>
      <c r="AB642" s="712"/>
      <c r="AC642" s="712"/>
      <c r="AD642" s="712"/>
      <c r="AE642" s="712"/>
    </row>
    <row r="643" spans="5:31" s="757" customFormat="1" x14ac:dyDescent="0.2">
      <c r="E643" s="758"/>
      <c r="K643" s="712"/>
      <c r="L643" s="712"/>
      <c r="M643" s="712"/>
      <c r="N643" s="712"/>
      <c r="O643" s="712"/>
      <c r="P643" s="712"/>
      <c r="Q643" s="712"/>
      <c r="R643" s="712"/>
      <c r="S643" s="712"/>
      <c r="T643" s="712"/>
      <c r="U643" s="712"/>
      <c r="V643" s="712"/>
      <c r="W643" s="712"/>
      <c r="X643" s="712"/>
      <c r="Y643" s="712"/>
      <c r="Z643" s="712"/>
      <c r="AA643" s="712"/>
      <c r="AB643" s="712"/>
      <c r="AC643" s="712"/>
      <c r="AD643" s="712"/>
      <c r="AE643" s="712"/>
    </row>
    <row r="644" spans="5:31" s="757" customFormat="1" x14ac:dyDescent="0.2">
      <c r="E644" s="758"/>
      <c r="K644" s="712"/>
      <c r="L644" s="712"/>
      <c r="M644" s="712"/>
      <c r="N644" s="712"/>
      <c r="O644" s="712"/>
      <c r="P644" s="712"/>
      <c r="Q644" s="712"/>
      <c r="R644" s="712"/>
      <c r="S644" s="712"/>
      <c r="T644" s="712"/>
      <c r="U644" s="712"/>
      <c r="V644" s="712"/>
      <c r="W644" s="712"/>
      <c r="X644" s="712"/>
      <c r="Y644" s="712"/>
      <c r="Z644" s="712"/>
      <c r="AA644" s="712"/>
      <c r="AB644" s="712"/>
      <c r="AC644" s="712"/>
      <c r="AD644" s="712"/>
      <c r="AE644" s="712"/>
    </row>
    <row r="645" spans="5:31" s="757" customFormat="1" x14ac:dyDescent="0.2">
      <c r="E645" s="758"/>
      <c r="K645" s="712"/>
      <c r="L645" s="712"/>
      <c r="M645" s="712"/>
      <c r="N645" s="712"/>
      <c r="O645" s="712"/>
      <c r="P645" s="712"/>
      <c r="Q645" s="712"/>
      <c r="R645" s="712"/>
      <c r="S645" s="712"/>
      <c r="T645" s="712"/>
      <c r="U645" s="712"/>
      <c r="V645" s="712"/>
      <c r="W645" s="712"/>
      <c r="X645" s="712"/>
      <c r="Y645" s="712"/>
      <c r="Z645" s="712"/>
      <c r="AA645" s="712"/>
      <c r="AB645" s="712"/>
      <c r="AC645" s="712"/>
      <c r="AD645" s="712"/>
      <c r="AE645" s="712"/>
    </row>
    <row r="646" spans="5:31" s="757" customFormat="1" x14ac:dyDescent="0.2">
      <c r="E646" s="758"/>
      <c r="K646" s="712"/>
      <c r="L646" s="712"/>
      <c r="M646" s="712"/>
      <c r="N646" s="712"/>
      <c r="O646" s="712"/>
      <c r="P646" s="712"/>
      <c r="Q646" s="712"/>
      <c r="R646" s="712"/>
      <c r="S646" s="712"/>
      <c r="T646" s="712"/>
      <c r="U646" s="712"/>
      <c r="V646" s="712"/>
      <c r="W646" s="712"/>
      <c r="X646" s="712"/>
      <c r="Y646" s="712"/>
      <c r="Z646" s="712"/>
      <c r="AA646" s="712"/>
      <c r="AB646" s="712"/>
      <c r="AC646" s="712"/>
      <c r="AD646" s="712"/>
      <c r="AE646" s="712"/>
    </row>
    <row r="647" spans="5:31" s="757" customFormat="1" x14ac:dyDescent="0.2">
      <c r="E647" s="758"/>
      <c r="K647" s="712"/>
      <c r="L647" s="712"/>
      <c r="M647" s="712"/>
      <c r="N647" s="712"/>
      <c r="O647" s="712"/>
      <c r="P647" s="712"/>
      <c r="Q647" s="712"/>
      <c r="R647" s="712"/>
      <c r="S647" s="712"/>
      <c r="T647" s="712"/>
      <c r="U647" s="712"/>
      <c r="V647" s="712"/>
      <c r="W647" s="712"/>
      <c r="X647" s="712"/>
      <c r="Y647" s="712"/>
      <c r="Z647" s="712"/>
      <c r="AA647" s="712"/>
      <c r="AB647" s="712"/>
      <c r="AC647" s="712"/>
      <c r="AD647" s="712"/>
      <c r="AE647" s="712"/>
    </row>
    <row r="648" spans="5:31" s="757" customFormat="1" x14ac:dyDescent="0.2">
      <c r="E648" s="758"/>
      <c r="K648" s="712"/>
      <c r="L648" s="712"/>
      <c r="M648" s="712"/>
      <c r="N648" s="712"/>
      <c r="O648" s="712"/>
      <c r="P648" s="712"/>
      <c r="Q648" s="712"/>
      <c r="R648" s="712"/>
      <c r="S648" s="712"/>
      <c r="T648" s="712"/>
      <c r="U648" s="712"/>
      <c r="V648" s="712"/>
      <c r="W648" s="712"/>
      <c r="X648" s="712"/>
      <c r="Y648" s="712"/>
      <c r="Z648" s="712"/>
      <c r="AA648" s="712"/>
      <c r="AB648" s="712"/>
      <c r="AC648" s="712"/>
      <c r="AD648" s="712"/>
      <c r="AE648" s="712"/>
    </row>
    <row r="649" spans="5:31" s="757" customFormat="1" x14ac:dyDescent="0.2">
      <c r="E649" s="758"/>
      <c r="K649" s="712"/>
      <c r="L649" s="712"/>
      <c r="M649" s="712"/>
      <c r="N649" s="712"/>
      <c r="O649" s="712"/>
      <c r="P649" s="712"/>
      <c r="Q649" s="712"/>
      <c r="R649" s="712"/>
      <c r="S649" s="712"/>
      <c r="T649" s="712"/>
      <c r="U649" s="712"/>
      <c r="V649" s="712"/>
      <c r="W649" s="712"/>
      <c r="X649" s="712"/>
      <c r="Y649" s="712"/>
      <c r="Z649" s="712"/>
      <c r="AA649" s="712"/>
      <c r="AB649" s="712"/>
      <c r="AC649" s="712"/>
      <c r="AD649" s="712"/>
      <c r="AE649" s="712"/>
    </row>
    <row r="650" spans="5:31" s="757" customFormat="1" x14ac:dyDescent="0.2">
      <c r="E650" s="758"/>
      <c r="K650" s="712"/>
      <c r="L650" s="712"/>
      <c r="M650" s="712"/>
      <c r="N650" s="712"/>
      <c r="O650" s="712"/>
      <c r="P650" s="712"/>
      <c r="Q650" s="712"/>
      <c r="R650" s="712"/>
      <c r="S650" s="712"/>
      <c r="T650" s="712"/>
      <c r="U650" s="712"/>
      <c r="V650" s="712"/>
      <c r="W650" s="712"/>
      <c r="X650" s="712"/>
      <c r="Y650" s="712"/>
      <c r="Z650" s="712"/>
      <c r="AA650" s="712"/>
      <c r="AB650" s="712"/>
      <c r="AC650" s="712"/>
      <c r="AD650" s="712"/>
      <c r="AE650" s="712"/>
    </row>
    <row r="651" spans="5:31" s="757" customFormat="1" x14ac:dyDescent="0.2">
      <c r="E651" s="758"/>
      <c r="K651" s="712"/>
      <c r="L651" s="712"/>
      <c r="M651" s="712"/>
      <c r="N651" s="712"/>
      <c r="O651" s="712"/>
      <c r="P651" s="712"/>
      <c r="Q651" s="712"/>
      <c r="R651" s="712"/>
      <c r="S651" s="712"/>
      <c r="T651" s="712"/>
      <c r="U651" s="712"/>
      <c r="V651" s="712"/>
      <c r="W651" s="712"/>
      <c r="X651" s="712"/>
      <c r="Y651" s="712"/>
      <c r="Z651" s="712"/>
      <c r="AA651" s="712"/>
      <c r="AB651" s="712"/>
      <c r="AC651" s="712"/>
      <c r="AD651" s="712"/>
      <c r="AE651" s="712"/>
    </row>
    <row r="652" spans="5:31" s="757" customFormat="1" x14ac:dyDescent="0.2">
      <c r="E652" s="758"/>
      <c r="K652" s="712"/>
      <c r="L652" s="712"/>
      <c r="M652" s="712"/>
      <c r="N652" s="712"/>
      <c r="O652" s="712"/>
      <c r="P652" s="712"/>
      <c r="Q652" s="712"/>
      <c r="R652" s="712"/>
      <c r="S652" s="712"/>
      <c r="T652" s="712"/>
      <c r="U652" s="712"/>
      <c r="V652" s="712"/>
      <c r="W652" s="712"/>
      <c r="X652" s="712"/>
      <c r="Y652" s="712"/>
      <c r="Z652" s="712"/>
      <c r="AA652" s="712"/>
      <c r="AB652" s="712"/>
      <c r="AC652" s="712"/>
      <c r="AD652" s="712"/>
      <c r="AE652" s="712"/>
    </row>
    <row r="653" spans="5:31" s="757" customFormat="1" x14ac:dyDescent="0.2">
      <c r="E653" s="758"/>
      <c r="K653" s="712"/>
      <c r="L653" s="712"/>
      <c r="M653" s="712"/>
      <c r="N653" s="712"/>
      <c r="O653" s="712"/>
      <c r="P653" s="712"/>
      <c r="Q653" s="712"/>
      <c r="R653" s="712"/>
      <c r="S653" s="712"/>
      <c r="T653" s="712"/>
      <c r="U653" s="712"/>
      <c r="V653" s="712"/>
      <c r="W653" s="712"/>
      <c r="X653" s="712"/>
      <c r="Y653" s="712"/>
      <c r="Z653" s="712"/>
      <c r="AA653" s="712"/>
      <c r="AB653" s="712"/>
      <c r="AC653" s="712"/>
      <c r="AD653" s="712"/>
      <c r="AE653" s="712"/>
    </row>
    <row r="654" spans="5:31" s="757" customFormat="1" x14ac:dyDescent="0.2">
      <c r="E654" s="758"/>
      <c r="K654" s="712"/>
      <c r="L654" s="712"/>
      <c r="M654" s="712"/>
      <c r="N654" s="712"/>
      <c r="O654" s="712"/>
      <c r="P654" s="712"/>
      <c r="Q654" s="712"/>
      <c r="R654" s="712"/>
      <c r="S654" s="712"/>
      <c r="T654" s="712"/>
      <c r="U654" s="712"/>
      <c r="V654" s="712"/>
      <c r="W654" s="712"/>
      <c r="X654" s="712"/>
      <c r="Y654" s="712"/>
      <c r="Z654" s="712"/>
      <c r="AA654" s="712"/>
      <c r="AB654" s="712"/>
      <c r="AC654" s="712"/>
      <c r="AD654" s="712"/>
      <c r="AE654" s="712"/>
    </row>
    <row r="655" spans="5:31" s="757" customFormat="1" x14ac:dyDescent="0.2">
      <c r="E655" s="758"/>
      <c r="K655" s="712"/>
      <c r="L655" s="712"/>
      <c r="M655" s="712"/>
      <c r="N655" s="712"/>
      <c r="O655" s="712"/>
      <c r="P655" s="712"/>
      <c r="Q655" s="712"/>
      <c r="R655" s="712"/>
      <c r="S655" s="712"/>
      <c r="T655" s="712"/>
      <c r="U655" s="712"/>
      <c r="V655" s="712"/>
      <c r="W655" s="712"/>
      <c r="X655" s="712"/>
      <c r="Y655" s="712"/>
      <c r="Z655" s="712"/>
      <c r="AA655" s="712"/>
      <c r="AB655" s="712"/>
      <c r="AC655" s="712"/>
      <c r="AD655" s="712"/>
      <c r="AE655" s="712"/>
    </row>
    <row r="656" spans="5:31" s="757" customFormat="1" x14ac:dyDescent="0.2">
      <c r="E656" s="758"/>
      <c r="K656" s="712"/>
      <c r="L656" s="712"/>
      <c r="M656" s="712"/>
      <c r="N656" s="712"/>
      <c r="O656" s="712"/>
      <c r="P656" s="712"/>
      <c r="Q656" s="712"/>
      <c r="R656" s="712"/>
      <c r="S656" s="712"/>
      <c r="T656" s="712"/>
      <c r="U656" s="712"/>
      <c r="V656" s="712"/>
      <c r="W656" s="712"/>
      <c r="X656" s="712"/>
      <c r="Y656" s="712"/>
      <c r="Z656" s="712"/>
      <c r="AA656" s="712"/>
      <c r="AB656" s="712"/>
      <c r="AC656" s="712"/>
      <c r="AD656" s="712"/>
      <c r="AE656" s="712"/>
    </row>
    <row r="657" spans="5:31" s="757" customFormat="1" x14ac:dyDescent="0.2">
      <c r="E657" s="758"/>
      <c r="K657" s="712"/>
      <c r="L657" s="712"/>
      <c r="M657" s="712"/>
      <c r="N657" s="712"/>
      <c r="O657" s="712"/>
      <c r="P657" s="712"/>
      <c r="Q657" s="712"/>
      <c r="R657" s="712"/>
      <c r="S657" s="712"/>
      <c r="T657" s="712"/>
      <c r="U657" s="712"/>
      <c r="V657" s="712"/>
      <c r="W657" s="712"/>
      <c r="X657" s="712"/>
      <c r="Y657" s="712"/>
      <c r="Z657" s="712"/>
      <c r="AA657" s="712"/>
      <c r="AB657" s="712"/>
      <c r="AC657" s="712"/>
      <c r="AD657" s="712"/>
      <c r="AE657" s="712"/>
    </row>
    <row r="658" spans="5:31" s="757" customFormat="1" x14ac:dyDescent="0.2">
      <c r="E658" s="758"/>
      <c r="K658" s="712"/>
      <c r="L658" s="712"/>
      <c r="M658" s="712"/>
      <c r="N658" s="712"/>
      <c r="O658" s="712"/>
      <c r="P658" s="712"/>
      <c r="Q658" s="712"/>
      <c r="R658" s="712"/>
      <c r="S658" s="712"/>
      <c r="T658" s="712"/>
      <c r="U658" s="712"/>
      <c r="V658" s="712"/>
      <c r="W658" s="712"/>
      <c r="X658" s="712"/>
      <c r="Y658" s="712"/>
      <c r="Z658" s="712"/>
      <c r="AA658" s="712"/>
      <c r="AB658" s="712"/>
      <c r="AC658" s="712"/>
      <c r="AD658" s="712"/>
      <c r="AE658" s="712"/>
    </row>
    <row r="659" spans="5:31" s="757" customFormat="1" x14ac:dyDescent="0.2">
      <c r="E659" s="758"/>
      <c r="K659" s="712"/>
      <c r="L659" s="712"/>
      <c r="M659" s="712"/>
      <c r="N659" s="712"/>
      <c r="O659" s="712"/>
      <c r="P659" s="712"/>
      <c r="Q659" s="712"/>
      <c r="R659" s="712"/>
      <c r="S659" s="712"/>
      <c r="T659" s="712"/>
      <c r="U659" s="712"/>
      <c r="V659" s="712"/>
      <c r="W659" s="712"/>
      <c r="X659" s="712"/>
      <c r="Y659" s="712"/>
      <c r="Z659" s="712"/>
      <c r="AA659" s="712"/>
      <c r="AB659" s="712"/>
      <c r="AC659" s="712"/>
      <c r="AD659" s="712"/>
      <c r="AE659" s="712"/>
    </row>
    <row r="660" spans="5:31" s="757" customFormat="1" x14ac:dyDescent="0.2">
      <c r="E660" s="758"/>
      <c r="K660" s="712"/>
      <c r="L660" s="712"/>
      <c r="M660" s="712"/>
      <c r="N660" s="712"/>
      <c r="O660" s="712"/>
      <c r="P660" s="712"/>
      <c r="Q660" s="712"/>
      <c r="R660" s="712"/>
      <c r="S660" s="712"/>
      <c r="T660" s="712"/>
      <c r="U660" s="712"/>
      <c r="V660" s="712"/>
      <c r="W660" s="712"/>
      <c r="X660" s="712"/>
      <c r="Y660" s="712"/>
      <c r="Z660" s="712"/>
      <c r="AA660" s="712"/>
      <c r="AB660" s="712"/>
      <c r="AC660" s="712"/>
      <c r="AD660" s="712"/>
      <c r="AE660" s="712"/>
    </row>
    <row r="661" spans="5:31" s="757" customFormat="1" x14ac:dyDescent="0.2">
      <c r="E661" s="758"/>
      <c r="K661" s="712"/>
      <c r="L661" s="712"/>
      <c r="M661" s="712"/>
      <c r="N661" s="712"/>
      <c r="O661" s="712"/>
      <c r="P661" s="712"/>
      <c r="Q661" s="712"/>
      <c r="R661" s="712"/>
      <c r="S661" s="712"/>
      <c r="T661" s="712"/>
      <c r="U661" s="712"/>
      <c r="V661" s="712"/>
      <c r="W661" s="712"/>
      <c r="X661" s="712"/>
      <c r="Y661" s="712"/>
      <c r="Z661" s="712"/>
      <c r="AA661" s="712"/>
      <c r="AB661" s="712"/>
      <c r="AC661" s="712"/>
      <c r="AD661" s="712"/>
      <c r="AE661" s="712"/>
    </row>
    <row r="662" spans="5:31" s="757" customFormat="1" x14ac:dyDescent="0.2">
      <c r="E662" s="758"/>
      <c r="K662" s="712"/>
      <c r="L662" s="712"/>
      <c r="M662" s="712"/>
      <c r="N662" s="712"/>
      <c r="O662" s="712"/>
      <c r="P662" s="712"/>
      <c r="Q662" s="712"/>
      <c r="R662" s="712"/>
      <c r="S662" s="712"/>
      <c r="T662" s="712"/>
      <c r="U662" s="712"/>
      <c r="V662" s="712"/>
      <c r="W662" s="712"/>
      <c r="X662" s="712"/>
      <c r="Y662" s="712"/>
      <c r="Z662" s="712"/>
      <c r="AA662" s="712"/>
      <c r="AB662" s="712"/>
      <c r="AC662" s="712"/>
      <c r="AD662" s="712"/>
      <c r="AE662" s="712"/>
    </row>
    <row r="663" spans="5:31" s="757" customFormat="1" x14ac:dyDescent="0.2">
      <c r="E663" s="758"/>
      <c r="K663" s="712"/>
      <c r="L663" s="712"/>
      <c r="M663" s="712"/>
      <c r="N663" s="712"/>
      <c r="O663" s="712"/>
      <c r="P663" s="712"/>
      <c r="Q663" s="712"/>
      <c r="R663" s="712"/>
      <c r="S663" s="712"/>
      <c r="T663" s="712"/>
      <c r="U663" s="712"/>
      <c r="V663" s="712"/>
      <c r="W663" s="712"/>
      <c r="X663" s="712"/>
      <c r="Y663" s="712"/>
      <c r="Z663" s="712"/>
      <c r="AA663" s="712"/>
      <c r="AB663" s="712"/>
      <c r="AC663" s="712"/>
      <c r="AD663" s="712"/>
      <c r="AE663" s="712"/>
    </row>
    <row r="664" spans="5:31" s="757" customFormat="1" x14ac:dyDescent="0.2">
      <c r="E664" s="758"/>
      <c r="K664" s="712"/>
      <c r="L664" s="712"/>
      <c r="M664" s="712"/>
      <c r="N664" s="712"/>
      <c r="O664" s="712"/>
      <c r="P664" s="712"/>
      <c r="Q664" s="712"/>
      <c r="R664" s="712"/>
      <c r="S664" s="712"/>
      <c r="T664" s="712"/>
      <c r="U664" s="712"/>
      <c r="V664" s="712"/>
      <c r="W664" s="712"/>
      <c r="X664" s="712"/>
      <c r="Y664" s="712"/>
      <c r="Z664" s="712"/>
      <c r="AA664" s="712"/>
      <c r="AB664" s="712"/>
      <c r="AC664" s="712"/>
      <c r="AD664" s="712"/>
      <c r="AE664" s="712"/>
    </row>
    <row r="665" spans="5:31" s="757" customFormat="1" x14ac:dyDescent="0.2">
      <c r="E665" s="758"/>
      <c r="K665" s="712"/>
      <c r="L665" s="712"/>
      <c r="M665" s="712"/>
      <c r="N665" s="712"/>
      <c r="O665" s="712"/>
      <c r="P665" s="712"/>
      <c r="Q665" s="712"/>
      <c r="R665" s="712"/>
      <c r="S665" s="712"/>
      <c r="T665" s="712"/>
      <c r="U665" s="712"/>
      <c r="V665" s="712"/>
      <c r="W665" s="712"/>
      <c r="X665" s="712"/>
      <c r="Y665" s="712"/>
      <c r="Z665" s="712"/>
      <c r="AA665" s="712"/>
      <c r="AB665" s="712"/>
      <c r="AC665" s="712"/>
      <c r="AD665" s="712"/>
      <c r="AE665" s="712"/>
    </row>
    <row r="666" spans="5:31" s="757" customFormat="1" x14ac:dyDescent="0.2">
      <c r="E666" s="758"/>
      <c r="K666" s="712"/>
      <c r="L666" s="712"/>
      <c r="M666" s="712"/>
      <c r="N666" s="712"/>
      <c r="O666" s="712"/>
      <c r="P666" s="712"/>
      <c r="Q666" s="712"/>
      <c r="R666" s="712"/>
      <c r="S666" s="712"/>
      <c r="T666" s="712"/>
      <c r="U666" s="712"/>
      <c r="V666" s="712"/>
      <c r="W666" s="712"/>
      <c r="X666" s="712"/>
      <c r="Y666" s="712"/>
      <c r="Z666" s="712"/>
      <c r="AA666" s="712"/>
      <c r="AB666" s="712"/>
      <c r="AC666" s="712"/>
      <c r="AD666" s="712"/>
      <c r="AE666" s="712"/>
    </row>
    <row r="667" spans="5:31" s="757" customFormat="1" x14ac:dyDescent="0.2">
      <c r="E667" s="758"/>
      <c r="K667" s="712"/>
      <c r="L667" s="712"/>
      <c r="M667" s="712"/>
      <c r="N667" s="712"/>
      <c r="O667" s="712"/>
      <c r="P667" s="712"/>
      <c r="Q667" s="712"/>
      <c r="R667" s="712"/>
      <c r="S667" s="712"/>
      <c r="T667" s="712"/>
      <c r="U667" s="712"/>
      <c r="V667" s="712"/>
      <c r="W667" s="712"/>
      <c r="X667" s="712"/>
      <c r="Y667" s="712"/>
      <c r="Z667" s="712"/>
      <c r="AA667" s="712"/>
      <c r="AB667" s="712"/>
      <c r="AC667" s="712"/>
      <c r="AD667" s="712"/>
      <c r="AE667" s="712"/>
    </row>
    <row r="668" spans="5:31" s="757" customFormat="1" x14ac:dyDescent="0.2">
      <c r="E668" s="758"/>
      <c r="K668" s="712"/>
      <c r="L668" s="712"/>
      <c r="M668" s="712"/>
      <c r="N668" s="712"/>
      <c r="O668" s="712"/>
      <c r="P668" s="712"/>
      <c r="Q668" s="712"/>
      <c r="R668" s="712"/>
      <c r="S668" s="712"/>
      <c r="T668" s="712"/>
      <c r="U668" s="712"/>
      <c r="V668" s="712"/>
      <c r="W668" s="712"/>
      <c r="X668" s="712"/>
      <c r="Y668" s="712"/>
      <c r="Z668" s="712"/>
      <c r="AA668" s="712"/>
      <c r="AB668" s="712"/>
      <c r="AC668" s="712"/>
      <c r="AD668" s="712"/>
      <c r="AE668" s="712"/>
    </row>
    <row r="669" spans="5:31" s="757" customFormat="1" x14ac:dyDescent="0.2">
      <c r="E669" s="758"/>
      <c r="K669" s="712"/>
      <c r="L669" s="712"/>
      <c r="M669" s="712"/>
      <c r="N669" s="712"/>
      <c r="O669" s="712"/>
      <c r="P669" s="712"/>
      <c r="Q669" s="712"/>
      <c r="R669" s="712"/>
      <c r="S669" s="712"/>
      <c r="T669" s="712"/>
      <c r="U669" s="712"/>
      <c r="V669" s="712"/>
      <c r="W669" s="712"/>
      <c r="X669" s="712"/>
      <c r="Y669" s="712"/>
      <c r="Z669" s="712"/>
      <c r="AA669" s="712"/>
      <c r="AB669" s="712"/>
      <c r="AC669" s="712"/>
      <c r="AD669" s="712"/>
      <c r="AE669" s="712"/>
    </row>
    <row r="670" spans="5:31" s="757" customFormat="1" x14ac:dyDescent="0.2">
      <c r="E670" s="758"/>
      <c r="K670" s="712"/>
      <c r="L670" s="712"/>
      <c r="M670" s="712"/>
      <c r="N670" s="712"/>
      <c r="O670" s="712"/>
      <c r="P670" s="712"/>
      <c r="Q670" s="712"/>
      <c r="R670" s="712"/>
      <c r="S670" s="712"/>
      <c r="T670" s="712"/>
      <c r="U670" s="712"/>
      <c r="V670" s="712"/>
      <c r="W670" s="712"/>
      <c r="X670" s="712"/>
      <c r="Y670" s="712"/>
      <c r="Z670" s="712"/>
      <c r="AA670" s="712"/>
      <c r="AB670" s="712"/>
      <c r="AC670" s="712"/>
      <c r="AD670" s="712"/>
      <c r="AE670" s="712"/>
    </row>
    <row r="671" spans="5:31" s="757" customFormat="1" x14ac:dyDescent="0.2">
      <c r="E671" s="758"/>
      <c r="K671" s="712"/>
      <c r="L671" s="712"/>
      <c r="M671" s="712"/>
      <c r="N671" s="712"/>
      <c r="O671" s="712"/>
      <c r="P671" s="712"/>
      <c r="Q671" s="712"/>
      <c r="R671" s="712"/>
      <c r="S671" s="712"/>
      <c r="T671" s="712"/>
      <c r="U671" s="712"/>
      <c r="V671" s="712"/>
      <c r="W671" s="712"/>
      <c r="X671" s="712"/>
      <c r="Y671" s="712"/>
      <c r="Z671" s="712"/>
      <c r="AA671" s="712"/>
      <c r="AB671" s="712"/>
      <c r="AC671" s="712"/>
      <c r="AD671" s="712"/>
      <c r="AE671" s="712"/>
    </row>
    <row r="672" spans="5:31" s="757" customFormat="1" x14ac:dyDescent="0.2">
      <c r="E672" s="758"/>
      <c r="K672" s="712"/>
      <c r="L672" s="712"/>
      <c r="M672" s="712"/>
      <c r="N672" s="712"/>
      <c r="O672" s="712"/>
      <c r="P672" s="712"/>
      <c r="Q672" s="712"/>
      <c r="R672" s="712"/>
      <c r="S672" s="712"/>
      <c r="T672" s="712"/>
      <c r="U672" s="712"/>
      <c r="V672" s="712"/>
      <c r="W672" s="712"/>
      <c r="X672" s="712"/>
      <c r="Y672" s="712"/>
      <c r="Z672" s="712"/>
      <c r="AA672" s="712"/>
      <c r="AB672" s="712"/>
      <c r="AC672" s="712"/>
      <c r="AD672" s="712"/>
      <c r="AE672" s="712"/>
    </row>
    <row r="673" spans="5:31" s="757" customFormat="1" x14ac:dyDescent="0.2">
      <c r="E673" s="758"/>
      <c r="K673" s="712"/>
      <c r="L673" s="712"/>
      <c r="M673" s="712"/>
      <c r="N673" s="712"/>
      <c r="O673" s="712"/>
      <c r="P673" s="712"/>
      <c r="Q673" s="712"/>
      <c r="R673" s="712"/>
      <c r="S673" s="712"/>
      <c r="T673" s="712"/>
      <c r="U673" s="712"/>
      <c r="V673" s="712"/>
      <c r="W673" s="712"/>
      <c r="X673" s="712"/>
      <c r="Y673" s="712"/>
      <c r="Z673" s="712"/>
      <c r="AA673" s="712"/>
      <c r="AB673" s="712"/>
      <c r="AC673" s="712"/>
      <c r="AD673" s="712"/>
      <c r="AE673" s="712"/>
    </row>
    <row r="674" spans="5:31" s="757" customFormat="1" x14ac:dyDescent="0.2">
      <c r="E674" s="758"/>
      <c r="K674" s="712"/>
      <c r="L674" s="712"/>
      <c r="M674" s="712"/>
      <c r="N674" s="712"/>
      <c r="O674" s="712"/>
      <c r="P674" s="712"/>
      <c r="Q674" s="712"/>
      <c r="R674" s="712"/>
      <c r="S674" s="712"/>
      <c r="T674" s="712"/>
      <c r="U674" s="712"/>
      <c r="V674" s="712"/>
      <c r="W674" s="712"/>
      <c r="X674" s="712"/>
      <c r="Y674" s="712"/>
      <c r="Z674" s="712"/>
      <c r="AA674" s="712"/>
      <c r="AB674" s="712"/>
      <c r="AC674" s="712"/>
      <c r="AD674" s="712"/>
      <c r="AE674" s="712"/>
    </row>
    <row r="675" spans="5:31" s="757" customFormat="1" x14ac:dyDescent="0.2">
      <c r="E675" s="758"/>
      <c r="K675" s="712"/>
      <c r="L675" s="712"/>
      <c r="M675" s="712"/>
      <c r="N675" s="712"/>
      <c r="O675" s="712"/>
      <c r="P675" s="712"/>
      <c r="Q675" s="712"/>
      <c r="R675" s="712"/>
      <c r="S675" s="712"/>
      <c r="T675" s="712"/>
      <c r="U675" s="712"/>
      <c r="V675" s="712"/>
      <c r="W675" s="712"/>
      <c r="X675" s="712"/>
      <c r="Y675" s="712"/>
      <c r="Z675" s="712"/>
      <c r="AA675" s="712"/>
      <c r="AB675" s="712"/>
      <c r="AC675" s="712"/>
      <c r="AD675" s="712"/>
      <c r="AE675" s="712"/>
    </row>
    <row r="676" spans="5:31" s="757" customFormat="1" x14ac:dyDescent="0.2">
      <c r="E676" s="758"/>
      <c r="K676" s="712"/>
      <c r="L676" s="712"/>
      <c r="M676" s="712"/>
      <c r="N676" s="712"/>
      <c r="O676" s="712"/>
      <c r="P676" s="712"/>
      <c r="Q676" s="712"/>
      <c r="R676" s="712"/>
      <c r="S676" s="712"/>
      <c r="T676" s="712"/>
      <c r="U676" s="712"/>
      <c r="V676" s="712"/>
      <c r="W676" s="712"/>
      <c r="X676" s="712"/>
      <c r="Y676" s="712"/>
      <c r="Z676" s="712"/>
      <c r="AA676" s="712"/>
      <c r="AB676" s="712"/>
      <c r="AC676" s="712"/>
      <c r="AD676" s="712"/>
      <c r="AE676" s="712"/>
    </row>
    <row r="677" spans="5:31" s="757" customFormat="1" x14ac:dyDescent="0.2">
      <c r="E677" s="758"/>
      <c r="K677" s="712"/>
      <c r="L677" s="712"/>
      <c r="M677" s="712"/>
      <c r="N677" s="712"/>
      <c r="O677" s="712"/>
      <c r="P677" s="712"/>
      <c r="Q677" s="712"/>
      <c r="R677" s="712"/>
      <c r="S677" s="712"/>
      <c r="T677" s="712"/>
      <c r="U677" s="712"/>
      <c r="V677" s="712"/>
      <c r="W677" s="712"/>
      <c r="X677" s="712"/>
      <c r="Y677" s="712"/>
      <c r="Z677" s="712"/>
      <c r="AA677" s="712"/>
      <c r="AB677" s="712"/>
      <c r="AC677" s="712"/>
      <c r="AD677" s="712"/>
      <c r="AE677" s="712"/>
    </row>
    <row r="678" spans="5:31" s="757" customFormat="1" x14ac:dyDescent="0.2">
      <c r="E678" s="758"/>
      <c r="K678" s="712"/>
      <c r="L678" s="712"/>
      <c r="M678" s="712"/>
      <c r="N678" s="712"/>
      <c r="O678" s="712"/>
      <c r="P678" s="712"/>
      <c r="Q678" s="712"/>
      <c r="R678" s="712"/>
      <c r="S678" s="712"/>
      <c r="T678" s="712"/>
      <c r="U678" s="712"/>
      <c r="V678" s="712"/>
      <c r="W678" s="712"/>
      <c r="X678" s="712"/>
      <c r="Y678" s="712"/>
      <c r="Z678" s="712"/>
      <c r="AA678" s="712"/>
      <c r="AB678" s="712"/>
      <c r="AC678" s="712"/>
      <c r="AD678" s="712"/>
      <c r="AE678" s="712"/>
    </row>
    <row r="679" spans="5:31" s="757" customFormat="1" x14ac:dyDescent="0.2">
      <c r="E679" s="758"/>
      <c r="K679" s="712"/>
      <c r="L679" s="712"/>
      <c r="M679" s="712"/>
      <c r="N679" s="712"/>
      <c r="O679" s="712"/>
      <c r="P679" s="712"/>
      <c r="Q679" s="712"/>
      <c r="R679" s="712"/>
      <c r="S679" s="712"/>
      <c r="T679" s="712"/>
      <c r="U679" s="712"/>
      <c r="V679" s="712"/>
      <c r="W679" s="712"/>
      <c r="X679" s="712"/>
      <c r="Y679" s="712"/>
      <c r="Z679" s="712"/>
      <c r="AA679" s="712"/>
      <c r="AB679" s="712"/>
      <c r="AC679" s="712"/>
      <c r="AD679" s="712"/>
      <c r="AE679" s="712"/>
    </row>
    <row r="680" spans="5:31" s="757" customFormat="1" x14ac:dyDescent="0.2">
      <c r="E680" s="758"/>
      <c r="K680" s="712"/>
      <c r="L680" s="712"/>
      <c r="M680" s="712"/>
      <c r="N680" s="712"/>
      <c r="O680" s="712"/>
      <c r="P680" s="712"/>
      <c r="Q680" s="712"/>
      <c r="R680" s="712"/>
      <c r="S680" s="712"/>
      <c r="T680" s="712"/>
      <c r="U680" s="712"/>
      <c r="V680" s="712"/>
      <c r="W680" s="712"/>
      <c r="X680" s="712"/>
      <c r="Y680" s="712"/>
      <c r="Z680" s="712"/>
      <c r="AA680" s="712"/>
      <c r="AB680" s="712"/>
      <c r="AC680" s="712"/>
      <c r="AD680" s="712"/>
      <c r="AE680" s="712"/>
    </row>
    <row r="681" spans="5:31" s="757" customFormat="1" x14ac:dyDescent="0.2">
      <c r="E681" s="758"/>
      <c r="K681" s="712"/>
      <c r="L681" s="712"/>
      <c r="M681" s="712"/>
      <c r="N681" s="712"/>
      <c r="O681" s="712"/>
      <c r="P681" s="712"/>
      <c r="Q681" s="712"/>
      <c r="R681" s="712"/>
      <c r="S681" s="712"/>
      <c r="T681" s="712"/>
      <c r="U681" s="712"/>
      <c r="V681" s="712"/>
      <c r="W681" s="712"/>
      <c r="X681" s="712"/>
      <c r="Y681" s="712"/>
      <c r="Z681" s="712"/>
      <c r="AA681" s="712"/>
      <c r="AB681" s="712"/>
      <c r="AC681" s="712"/>
      <c r="AD681" s="712"/>
      <c r="AE681" s="712"/>
    </row>
    <row r="682" spans="5:31" s="757" customFormat="1" x14ac:dyDescent="0.2">
      <c r="E682" s="758"/>
      <c r="K682" s="712"/>
      <c r="L682" s="712"/>
      <c r="M682" s="712"/>
      <c r="N682" s="712"/>
      <c r="O682" s="712"/>
      <c r="P682" s="712"/>
      <c r="Q682" s="712"/>
      <c r="R682" s="712"/>
      <c r="S682" s="712"/>
      <c r="T682" s="712"/>
      <c r="U682" s="712"/>
      <c r="V682" s="712"/>
      <c r="W682" s="712"/>
      <c r="X682" s="712"/>
      <c r="Y682" s="712"/>
      <c r="Z682" s="712"/>
      <c r="AA682" s="712"/>
      <c r="AB682" s="712"/>
      <c r="AC682" s="712"/>
      <c r="AD682" s="712"/>
      <c r="AE682" s="712"/>
    </row>
    <row r="683" spans="5:31" s="757" customFormat="1" x14ac:dyDescent="0.2">
      <c r="E683" s="758"/>
      <c r="K683" s="712"/>
      <c r="L683" s="712"/>
      <c r="M683" s="712"/>
      <c r="N683" s="712"/>
      <c r="O683" s="712"/>
      <c r="P683" s="712"/>
      <c r="Q683" s="712"/>
      <c r="R683" s="712"/>
      <c r="S683" s="712"/>
      <c r="T683" s="712"/>
      <c r="U683" s="712"/>
      <c r="V683" s="712"/>
      <c r="W683" s="712"/>
      <c r="X683" s="712"/>
      <c r="Y683" s="712"/>
      <c r="Z683" s="712"/>
      <c r="AA683" s="712"/>
      <c r="AB683" s="712"/>
      <c r="AC683" s="712"/>
      <c r="AD683" s="712"/>
      <c r="AE683" s="712"/>
    </row>
    <row r="684" spans="5:31" s="757" customFormat="1" x14ac:dyDescent="0.2">
      <c r="E684" s="758"/>
      <c r="K684" s="712"/>
      <c r="L684" s="712"/>
      <c r="M684" s="712"/>
      <c r="N684" s="712"/>
      <c r="O684" s="712"/>
      <c r="P684" s="712"/>
      <c r="Q684" s="712"/>
      <c r="R684" s="712"/>
      <c r="S684" s="712"/>
      <c r="T684" s="712"/>
      <c r="U684" s="712"/>
      <c r="V684" s="712"/>
      <c r="W684" s="712"/>
      <c r="X684" s="712"/>
      <c r="Y684" s="712"/>
      <c r="Z684" s="712"/>
      <c r="AA684" s="712"/>
      <c r="AB684" s="712"/>
      <c r="AC684" s="712"/>
      <c r="AD684" s="712"/>
      <c r="AE684" s="712"/>
    </row>
    <row r="685" spans="5:31" s="757" customFormat="1" x14ac:dyDescent="0.2">
      <c r="E685" s="758"/>
      <c r="K685" s="712"/>
      <c r="L685" s="712"/>
      <c r="M685" s="712"/>
      <c r="N685" s="712"/>
      <c r="O685" s="712"/>
      <c r="P685" s="712"/>
      <c r="Q685" s="712"/>
      <c r="R685" s="712"/>
      <c r="S685" s="712"/>
      <c r="T685" s="712"/>
      <c r="U685" s="712"/>
      <c r="V685" s="712"/>
      <c r="W685" s="712"/>
      <c r="X685" s="712"/>
      <c r="Y685" s="712"/>
      <c r="Z685" s="712"/>
      <c r="AA685" s="712"/>
      <c r="AB685" s="712"/>
      <c r="AC685" s="712"/>
      <c r="AD685" s="712"/>
      <c r="AE685" s="712"/>
    </row>
    <row r="686" spans="5:31" s="757" customFormat="1" x14ac:dyDescent="0.2">
      <c r="E686" s="758"/>
      <c r="K686" s="712"/>
      <c r="L686" s="712"/>
      <c r="M686" s="712"/>
      <c r="N686" s="712"/>
      <c r="O686" s="712"/>
      <c r="P686" s="712"/>
      <c r="Q686" s="712"/>
      <c r="R686" s="712"/>
      <c r="S686" s="712"/>
      <c r="T686" s="712"/>
      <c r="U686" s="712"/>
      <c r="V686" s="712"/>
      <c r="W686" s="712"/>
      <c r="X686" s="712"/>
      <c r="Y686" s="712"/>
      <c r="Z686" s="712"/>
      <c r="AA686" s="712"/>
      <c r="AB686" s="712"/>
      <c r="AC686" s="712"/>
      <c r="AD686" s="712"/>
      <c r="AE686" s="712"/>
    </row>
    <row r="687" spans="5:31" s="757" customFormat="1" x14ac:dyDescent="0.2">
      <c r="E687" s="758"/>
      <c r="K687" s="712"/>
      <c r="L687" s="712"/>
      <c r="M687" s="712"/>
      <c r="N687" s="712"/>
      <c r="O687" s="712"/>
      <c r="P687" s="712"/>
      <c r="Q687" s="712"/>
      <c r="R687" s="712"/>
      <c r="S687" s="712"/>
      <c r="T687" s="712"/>
      <c r="U687" s="712"/>
      <c r="V687" s="712"/>
      <c r="W687" s="712"/>
      <c r="X687" s="712"/>
      <c r="Y687" s="712"/>
      <c r="Z687" s="712"/>
      <c r="AA687" s="712"/>
      <c r="AB687" s="712"/>
      <c r="AC687" s="712"/>
      <c r="AD687" s="712"/>
      <c r="AE687" s="712"/>
    </row>
    <row r="688" spans="5:31" s="757" customFormat="1" x14ac:dyDescent="0.2">
      <c r="E688" s="758"/>
      <c r="K688" s="712"/>
      <c r="L688" s="712"/>
      <c r="M688" s="712"/>
      <c r="N688" s="712"/>
      <c r="O688" s="712"/>
      <c r="P688" s="712"/>
      <c r="Q688" s="712"/>
      <c r="R688" s="712"/>
      <c r="S688" s="712"/>
      <c r="T688" s="712"/>
      <c r="U688" s="712"/>
      <c r="V688" s="712"/>
      <c r="W688" s="712"/>
      <c r="X688" s="712"/>
      <c r="Y688" s="712"/>
      <c r="Z688" s="712"/>
      <c r="AA688" s="712"/>
      <c r="AB688" s="712"/>
      <c r="AC688" s="712"/>
      <c r="AD688" s="712"/>
      <c r="AE688" s="712"/>
    </row>
    <row r="689" spans="5:31" s="757" customFormat="1" x14ac:dyDescent="0.2">
      <c r="E689" s="758"/>
      <c r="K689" s="712"/>
      <c r="L689" s="712"/>
      <c r="M689" s="712"/>
      <c r="N689" s="712"/>
      <c r="O689" s="712"/>
      <c r="P689" s="712"/>
      <c r="Q689" s="712"/>
      <c r="R689" s="712"/>
      <c r="S689" s="712"/>
      <c r="T689" s="712"/>
      <c r="U689" s="712"/>
      <c r="V689" s="712"/>
      <c r="W689" s="712"/>
      <c r="X689" s="712"/>
      <c r="Y689" s="712"/>
      <c r="Z689" s="712"/>
      <c r="AA689" s="712"/>
      <c r="AB689" s="712"/>
      <c r="AC689" s="712"/>
      <c r="AD689" s="712"/>
      <c r="AE689" s="712"/>
    </row>
    <row r="690" spans="5:31" s="757" customFormat="1" x14ac:dyDescent="0.2">
      <c r="E690" s="758"/>
      <c r="K690" s="712"/>
      <c r="L690" s="712"/>
      <c r="M690" s="712"/>
      <c r="N690" s="712"/>
      <c r="O690" s="712"/>
      <c r="P690" s="712"/>
      <c r="Q690" s="712"/>
      <c r="R690" s="712"/>
      <c r="S690" s="712"/>
      <c r="T690" s="712"/>
      <c r="U690" s="712"/>
      <c r="V690" s="712"/>
      <c r="W690" s="712"/>
      <c r="X690" s="712"/>
      <c r="Y690" s="712"/>
      <c r="Z690" s="712"/>
      <c r="AA690" s="712"/>
      <c r="AB690" s="712"/>
      <c r="AC690" s="712"/>
      <c r="AD690" s="712"/>
      <c r="AE690" s="712"/>
    </row>
    <row r="691" spans="5:31" s="757" customFormat="1" x14ac:dyDescent="0.2">
      <c r="E691" s="758"/>
      <c r="K691" s="712"/>
      <c r="L691" s="712"/>
      <c r="M691" s="712"/>
      <c r="N691" s="712"/>
      <c r="O691" s="712"/>
      <c r="P691" s="712"/>
      <c r="Q691" s="712"/>
      <c r="R691" s="712"/>
      <c r="S691" s="712"/>
      <c r="T691" s="712"/>
      <c r="U691" s="712"/>
      <c r="V691" s="712"/>
      <c r="W691" s="712"/>
      <c r="X691" s="712"/>
      <c r="Y691" s="712"/>
      <c r="Z691" s="712"/>
      <c r="AA691" s="712"/>
      <c r="AB691" s="712"/>
      <c r="AC691" s="712"/>
      <c r="AD691" s="712"/>
      <c r="AE691" s="712"/>
    </row>
    <row r="692" spans="5:31" s="757" customFormat="1" x14ac:dyDescent="0.2">
      <c r="E692" s="758"/>
      <c r="K692" s="712"/>
      <c r="L692" s="712"/>
      <c r="M692" s="712"/>
      <c r="N692" s="712"/>
      <c r="O692" s="712"/>
      <c r="P692" s="712"/>
      <c r="Q692" s="712"/>
      <c r="R692" s="712"/>
      <c r="S692" s="712"/>
      <c r="T692" s="712"/>
      <c r="U692" s="712"/>
      <c r="V692" s="712"/>
      <c r="W692" s="712"/>
      <c r="X692" s="712"/>
      <c r="Y692" s="712"/>
      <c r="Z692" s="712"/>
      <c r="AA692" s="712"/>
      <c r="AB692" s="712"/>
      <c r="AC692" s="712"/>
      <c r="AD692" s="712"/>
      <c r="AE692" s="712"/>
    </row>
    <row r="693" spans="5:31" s="757" customFormat="1" x14ac:dyDescent="0.2">
      <c r="E693" s="758"/>
      <c r="K693" s="712"/>
      <c r="L693" s="712"/>
      <c r="M693" s="712"/>
      <c r="N693" s="712"/>
      <c r="O693" s="712"/>
      <c r="P693" s="712"/>
      <c r="Q693" s="712"/>
      <c r="R693" s="712"/>
      <c r="S693" s="712"/>
      <c r="T693" s="712"/>
      <c r="U693" s="712"/>
      <c r="V693" s="712"/>
      <c r="W693" s="712"/>
      <c r="X693" s="712"/>
      <c r="Y693" s="712"/>
      <c r="Z693" s="712"/>
      <c r="AA693" s="712"/>
      <c r="AB693" s="712"/>
      <c r="AC693" s="712"/>
      <c r="AD693" s="712"/>
      <c r="AE693" s="712"/>
    </row>
    <row r="694" spans="5:31" s="757" customFormat="1" x14ac:dyDescent="0.2">
      <c r="E694" s="758"/>
      <c r="K694" s="712"/>
      <c r="L694" s="712"/>
      <c r="M694" s="712"/>
      <c r="N694" s="712"/>
      <c r="O694" s="712"/>
      <c r="P694" s="712"/>
      <c r="Q694" s="712"/>
      <c r="R694" s="712"/>
      <c r="S694" s="712"/>
      <c r="T694" s="712"/>
      <c r="U694" s="712"/>
      <c r="V694" s="712"/>
      <c r="W694" s="712"/>
      <c r="X694" s="712"/>
      <c r="Y694" s="712"/>
      <c r="Z694" s="712"/>
      <c r="AA694" s="712"/>
      <c r="AB694" s="712"/>
      <c r="AC694" s="712"/>
      <c r="AD694" s="712"/>
      <c r="AE694" s="712"/>
    </row>
    <row r="695" spans="5:31" s="757" customFormat="1" x14ac:dyDescent="0.2">
      <c r="E695" s="758"/>
      <c r="K695" s="712"/>
      <c r="L695" s="712"/>
      <c r="M695" s="712"/>
      <c r="N695" s="712"/>
      <c r="O695" s="712"/>
      <c r="P695" s="712"/>
      <c r="Q695" s="712"/>
      <c r="R695" s="712"/>
      <c r="S695" s="712"/>
      <c r="T695" s="712"/>
      <c r="U695" s="712"/>
      <c r="V695" s="712"/>
      <c r="W695" s="712"/>
      <c r="X695" s="712"/>
      <c r="Y695" s="712"/>
      <c r="Z695" s="712"/>
      <c r="AA695" s="712"/>
      <c r="AB695" s="712"/>
      <c r="AC695" s="712"/>
      <c r="AD695" s="712"/>
      <c r="AE695" s="712"/>
    </row>
    <row r="696" spans="5:31" s="757" customFormat="1" x14ac:dyDescent="0.2">
      <c r="E696" s="758"/>
      <c r="K696" s="712"/>
      <c r="L696" s="712"/>
      <c r="M696" s="712"/>
      <c r="N696" s="712"/>
      <c r="O696" s="712"/>
      <c r="P696" s="712"/>
      <c r="Q696" s="712"/>
      <c r="R696" s="712"/>
      <c r="S696" s="712"/>
      <c r="T696" s="712"/>
      <c r="U696" s="712"/>
      <c r="V696" s="712"/>
      <c r="W696" s="712"/>
      <c r="X696" s="712"/>
      <c r="Y696" s="712"/>
      <c r="Z696" s="712"/>
      <c r="AA696" s="712"/>
      <c r="AB696" s="712"/>
      <c r="AC696" s="712"/>
      <c r="AD696" s="712"/>
      <c r="AE696" s="712"/>
    </row>
    <row r="697" spans="5:31" s="757" customFormat="1" x14ac:dyDescent="0.2">
      <c r="E697" s="758"/>
      <c r="K697" s="712"/>
      <c r="L697" s="712"/>
      <c r="M697" s="712"/>
      <c r="N697" s="712"/>
      <c r="O697" s="712"/>
      <c r="P697" s="712"/>
      <c r="Q697" s="712"/>
      <c r="R697" s="712"/>
      <c r="S697" s="712"/>
      <c r="T697" s="712"/>
      <c r="U697" s="712"/>
      <c r="V697" s="712"/>
      <c r="W697" s="712"/>
      <c r="X697" s="712"/>
      <c r="Y697" s="712"/>
      <c r="Z697" s="712"/>
      <c r="AA697" s="712"/>
      <c r="AB697" s="712"/>
      <c r="AC697" s="712"/>
      <c r="AD697" s="712"/>
      <c r="AE697" s="712"/>
    </row>
    <row r="698" spans="5:31" s="757" customFormat="1" x14ac:dyDescent="0.2">
      <c r="E698" s="758"/>
      <c r="K698" s="712"/>
      <c r="L698" s="712"/>
      <c r="M698" s="712"/>
      <c r="N698" s="712"/>
      <c r="O698" s="712"/>
      <c r="P698" s="712"/>
      <c r="Q698" s="712"/>
      <c r="R698" s="712"/>
      <c r="S698" s="712"/>
      <c r="T698" s="712"/>
      <c r="U698" s="712"/>
      <c r="V698" s="712"/>
      <c r="W698" s="712"/>
      <c r="X698" s="712"/>
      <c r="Y698" s="712"/>
      <c r="Z698" s="712"/>
      <c r="AA698" s="712"/>
      <c r="AB698" s="712"/>
      <c r="AC698" s="712"/>
      <c r="AD698" s="712"/>
      <c r="AE698" s="712"/>
    </row>
    <row r="699" spans="5:31" s="757" customFormat="1" x14ac:dyDescent="0.2">
      <c r="E699" s="758"/>
      <c r="K699" s="712"/>
      <c r="L699" s="712"/>
      <c r="M699" s="712"/>
      <c r="N699" s="712"/>
      <c r="O699" s="712"/>
      <c r="P699" s="712"/>
      <c r="Q699" s="712"/>
      <c r="R699" s="712"/>
      <c r="S699" s="712"/>
      <c r="T699" s="712"/>
      <c r="U699" s="712"/>
      <c r="V699" s="712"/>
      <c r="W699" s="712"/>
      <c r="X699" s="712"/>
      <c r="Y699" s="712"/>
      <c r="Z699" s="712"/>
      <c r="AA699" s="712"/>
      <c r="AB699" s="712"/>
      <c r="AC699" s="712"/>
      <c r="AD699" s="712"/>
      <c r="AE699" s="712"/>
    </row>
    <row r="700" spans="5:31" s="757" customFormat="1" x14ac:dyDescent="0.2">
      <c r="E700" s="758"/>
      <c r="K700" s="712"/>
      <c r="L700" s="712"/>
      <c r="M700" s="712"/>
      <c r="N700" s="712"/>
      <c r="O700" s="712"/>
      <c r="P700" s="712"/>
      <c r="Q700" s="712"/>
      <c r="R700" s="712"/>
      <c r="S700" s="712"/>
      <c r="T700" s="712"/>
      <c r="U700" s="712"/>
      <c r="V700" s="712"/>
      <c r="W700" s="712"/>
      <c r="X700" s="712"/>
      <c r="Y700" s="712"/>
      <c r="Z700" s="712"/>
      <c r="AA700" s="712"/>
      <c r="AB700" s="712"/>
      <c r="AC700" s="712"/>
      <c r="AD700" s="712"/>
      <c r="AE700" s="712"/>
    </row>
    <row r="701" spans="5:31" s="757" customFormat="1" x14ac:dyDescent="0.2">
      <c r="E701" s="758"/>
      <c r="K701" s="712"/>
      <c r="L701" s="712"/>
      <c r="M701" s="712"/>
      <c r="N701" s="712"/>
      <c r="O701" s="712"/>
      <c r="P701" s="712"/>
      <c r="Q701" s="712"/>
      <c r="R701" s="712"/>
      <c r="S701" s="712"/>
      <c r="T701" s="712"/>
      <c r="U701" s="712"/>
      <c r="V701" s="712"/>
      <c r="W701" s="712"/>
      <c r="X701" s="712"/>
      <c r="Y701" s="712"/>
      <c r="Z701" s="712"/>
      <c r="AA701" s="712"/>
      <c r="AB701" s="712"/>
      <c r="AC701" s="712"/>
      <c r="AD701" s="712"/>
      <c r="AE701" s="712"/>
    </row>
    <row r="702" spans="5:31" s="757" customFormat="1" x14ac:dyDescent="0.2">
      <c r="E702" s="758"/>
      <c r="K702" s="712"/>
      <c r="L702" s="712"/>
      <c r="M702" s="712"/>
      <c r="N702" s="712"/>
      <c r="O702" s="712"/>
      <c r="P702" s="712"/>
      <c r="Q702" s="712"/>
      <c r="R702" s="712"/>
      <c r="S702" s="712"/>
      <c r="T702" s="712"/>
      <c r="U702" s="712"/>
      <c r="V702" s="712"/>
      <c r="W702" s="712"/>
      <c r="X702" s="712"/>
      <c r="Y702" s="712"/>
      <c r="Z702" s="712"/>
      <c r="AA702" s="712"/>
      <c r="AB702" s="712"/>
      <c r="AC702" s="712"/>
      <c r="AD702" s="712"/>
      <c r="AE702" s="712"/>
    </row>
    <row r="703" spans="5:31" s="757" customFormat="1" x14ac:dyDescent="0.2">
      <c r="E703" s="758"/>
      <c r="K703" s="712"/>
      <c r="L703" s="712"/>
      <c r="M703" s="712"/>
      <c r="N703" s="712"/>
      <c r="O703" s="712"/>
      <c r="P703" s="712"/>
      <c r="Q703" s="712"/>
      <c r="R703" s="712"/>
      <c r="S703" s="712"/>
      <c r="T703" s="712"/>
      <c r="U703" s="712"/>
      <c r="V703" s="712"/>
      <c r="W703" s="712"/>
      <c r="X703" s="712"/>
      <c r="Y703" s="712"/>
      <c r="Z703" s="712"/>
      <c r="AA703" s="712"/>
      <c r="AB703" s="712"/>
      <c r="AC703" s="712"/>
      <c r="AD703" s="712"/>
      <c r="AE703" s="712"/>
    </row>
    <row r="704" spans="5:31" s="757" customFormat="1" x14ac:dyDescent="0.2">
      <c r="E704" s="758"/>
      <c r="K704" s="712"/>
      <c r="L704" s="712"/>
      <c r="M704" s="712"/>
      <c r="N704" s="712"/>
      <c r="O704" s="712"/>
      <c r="P704" s="712"/>
      <c r="Q704" s="712"/>
      <c r="R704" s="712"/>
      <c r="S704" s="712"/>
      <c r="T704" s="712"/>
      <c r="U704" s="712"/>
      <c r="V704" s="712"/>
      <c r="W704" s="712"/>
      <c r="X704" s="712"/>
      <c r="Y704" s="712"/>
      <c r="Z704" s="712"/>
      <c r="AA704" s="712"/>
      <c r="AB704" s="712"/>
      <c r="AC704" s="712"/>
      <c r="AD704" s="712"/>
      <c r="AE704" s="712"/>
    </row>
    <row r="705" spans="5:31" s="757" customFormat="1" x14ac:dyDescent="0.2">
      <c r="E705" s="758"/>
      <c r="K705" s="712"/>
      <c r="L705" s="712"/>
      <c r="M705" s="712"/>
      <c r="N705" s="712"/>
      <c r="O705" s="712"/>
      <c r="P705" s="712"/>
      <c r="Q705" s="712"/>
      <c r="R705" s="712"/>
      <c r="S705" s="712"/>
      <c r="T705" s="712"/>
      <c r="U705" s="712"/>
      <c r="V705" s="712"/>
      <c r="W705" s="712"/>
      <c r="X705" s="712"/>
      <c r="Y705" s="712"/>
      <c r="Z705" s="712"/>
      <c r="AA705" s="712"/>
      <c r="AB705" s="712"/>
      <c r="AC705" s="712"/>
      <c r="AD705" s="712"/>
      <c r="AE705" s="712"/>
    </row>
    <row r="706" spans="5:31" s="757" customFormat="1" x14ac:dyDescent="0.2">
      <c r="E706" s="758"/>
      <c r="K706" s="712"/>
      <c r="L706" s="712"/>
      <c r="M706" s="712"/>
      <c r="N706" s="712"/>
      <c r="O706" s="712"/>
      <c r="P706" s="712"/>
      <c r="Q706" s="712"/>
      <c r="R706" s="712"/>
      <c r="S706" s="712"/>
      <c r="T706" s="712"/>
      <c r="U706" s="712"/>
      <c r="V706" s="712"/>
      <c r="W706" s="712"/>
      <c r="X706" s="712"/>
      <c r="Y706" s="712"/>
      <c r="Z706" s="712"/>
      <c r="AA706" s="712"/>
      <c r="AB706" s="712"/>
      <c r="AC706" s="712"/>
      <c r="AD706" s="712"/>
      <c r="AE706" s="712"/>
    </row>
    <row r="707" spans="5:31" s="757" customFormat="1" x14ac:dyDescent="0.2">
      <c r="E707" s="758"/>
      <c r="K707" s="712"/>
      <c r="L707" s="712"/>
      <c r="M707" s="712"/>
      <c r="N707" s="712"/>
      <c r="O707" s="712"/>
      <c r="P707" s="712"/>
      <c r="Q707" s="712"/>
      <c r="R707" s="712"/>
      <c r="S707" s="712"/>
      <c r="T707" s="712"/>
      <c r="U707" s="712"/>
      <c r="V707" s="712"/>
      <c r="W707" s="712"/>
      <c r="X707" s="712"/>
      <c r="Y707" s="712"/>
      <c r="Z707" s="712"/>
      <c r="AA707" s="712"/>
      <c r="AB707" s="712"/>
      <c r="AC707" s="712"/>
      <c r="AD707" s="712"/>
      <c r="AE707" s="712"/>
    </row>
    <row r="708" spans="5:31" s="757" customFormat="1" x14ac:dyDescent="0.2">
      <c r="E708" s="758"/>
      <c r="K708" s="712"/>
      <c r="L708" s="712"/>
      <c r="M708" s="712"/>
      <c r="N708" s="712"/>
      <c r="O708" s="712"/>
      <c r="P708" s="712"/>
      <c r="Q708" s="712"/>
      <c r="R708" s="712"/>
      <c r="S708" s="712"/>
      <c r="T708" s="712"/>
      <c r="U708" s="712"/>
      <c r="V708" s="712"/>
      <c r="W708" s="712"/>
      <c r="X708" s="712"/>
      <c r="Y708" s="712"/>
      <c r="Z708" s="712"/>
      <c r="AA708" s="712"/>
      <c r="AB708" s="712"/>
      <c r="AC708" s="712"/>
      <c r="AD708" s="712"/>
      <c r="AE708" s="712"/>
    </row>
    <row r="709" spans="5:31" s="757" customFormat="1" x14ac:dyDescent="0.2">
      <c r="E709" s="758"/>
      <c r="K709" s="712"/>
      <c r="L709" s="712"/>
      <c r="M709" s="712"/>
      <c r="N709" s="712"/>
      <c r="O709" s="712"/>
      <c r="P709" s="712"/>
      <c r="Q709" s="712"/>
      <c r="R709" s="712"/>
      <c r="S709" s="712"/>
      <c r="T709" s="712"/>
      <c r="U709" s="712"/>
      <c r="V709" s="712"/>
      <c r="W709" s="712"/>
      <c r="X709" s="712"/>
      <c r="Y709" s="712"/>
      <c r="Z709" s="712"/>
      <c r="AA709" s="712"/>
      <c r="AB709" s="712"/>
      <c r="AC709" s="712"/>
      <c r="AD709" s="712"/>
      <c r="AE709" s="712"/>
    </row>
    <row r="710" spans="5:31" s="757" customFormat="1" x14ac:dyDescent="0.2">
      <c r="E710" s="758"/>
      <c r="K710" s="712"/>
      <c r="L710" s="712"/>
      <c r="M710" s="712"/>
      <c r="N710" s="712"/>
      <c r="O710" s="712"/>
      <c r="P710" s="712"/>
      <c r="Q710" s="712"/>
      <c r="R710" s="712"/>
      <c r="S710" s="712"/>
      <c r="T710" s="712"/>
      <c r="U710" s="712"/>
      <c r="V710" s="712"/>
      <c r="W710" s="712"/>
      <c r="X710" s="712"/>
      <c r="Y710" s="712"/>
      <c r="Z710" s="712"/>
      <c r="AA710" s="712"/>
      <c r="AB710" s="712"/>
      <c r="AC710" s="712"/>
      <c r="AD710" s="712"/>
      <c r="AE710" s="712"/>
    </row>
    <row r="711" spans="5:31" s="757" customFormat="1" x14ac:dyDescent="0.2">
      <c r="E711" s="758"/>
      <c r="K711" s="712"/>
      <c r="L711" s="712"/>
      <c r="M711" s="712"/>
      <c r="N711" s="712"/>
      <c r="O711" s="712"/>
      <c r="P711" s="712"/>
      <c r="Q711" s="712"/>
      <c r="R711" s="712"/>
      <c r="S711" s="712"/>
      <c r="T711" s="712"/>
      <c r="U711" s="712"/>
      <c r="V711" s="712"/>
      <c r="W711" s="712"/>
      <c r="X711" s="712"/>
      <c r="Y711" s="712"/>
      <c r="Z711" s="712"/>
      <c r="AA711" s="712"/>
      <c r="AB711" s="712"/>
      <c r="AC711" s="712"/>
      <c r="AD711" s="712"/>
      <c r="AE711" s="712"/>
    </row>
    <row r="712" spans="5:31" s="757" customFormat="1" x14ac:dyDescent="0.2">
      <c r="E712" s="758"/>
      <c r="K712" s="712"/>
      <c r="L712" s="712"/>
      <c r="M712" s="712"/>
      <c r="N712" s="712"/>
      <c r="O712" s="712"/>
      <c r="P712" s="712"/>
      <c r="Q712" s="712"/>
      <c r="R712" s="712"/>
      <c r="S712" s="712"/>
      <c r="T712" s="712"/>
      <c r="U712" s="712"/>
      <c r="V712" s="712"/>
      <c r="W712" s="712"/>
      <c r="X712" s="712"/>
      <c r="Y712" s="712"/>
      <c r="Z712" s="712"/>
      <c r="AA712" s="712"/>
      <c r="AB712" s="712"/>
      <c r="AC712" s="712"/>
      <c r="AD712" s="712"/>
      <c r="AE712" s="712"/>
    </row>
    <row r="713" spans="5:31" s="757" customFormat="1" x14ac:dyDescent="0.2">
      <c r="E713" s="758"/>
      <c r="K713" s="712"/>
      <c r="L713" s="712"/>
      <c r="M713" s="712"/>
      <c r="N713" s="712"/>
      <c r="O713" s="712"/>
      <c r="P713" s="712"/>
      <c r="Q713" s="712"/>
      <c r="R713" s="712"/>
      <c r="S713" s="712"/>
      <c r="T713" s="712"/>
      <c r="U713" s="712"/>
      <c r="V713" s="712"/>
      <c r="W713" s="712"/>
      <c r="X713" s="712"/>
      <c r="Y713" s="712"/>
      <c r="Z713" s="712"/>
      <c r="AA713" s="712"/>
      <c r="AB713" s="712"/>
      <c r="AC713" s="712"/>
      <c r="AD713" s="712"/>
      <c r="AE713" s="712"/>
    </row>
    <row r="714" spans="5:31" s="757" customFormat="1" x14ac:dyDescent="0.2">
      <c r="E714" s="758"/>
      <c r="K714" s="712"/>
      <c r="L714" s="712"/>
      <c r="M714" s="712"/>
      <c r="N714" s="712"/>
      <c r="O714" s="712"/>
      <c r="P714" s="712"/>
      <c r="Q714" s="712"/>
      <c r="R714" s="712"/>
      <c r="S714" s="712"/>
      <c r="T714" s="712"/>
      <c r="U714" s="712"/>
      <c r="V714" s="712"/>
      <c r="W714" s="712"/>
      <c r="X714" s="712"/>
      <c r="Y714" s="712"/>
      <c r="Z714" s="712"/>
      <c r="AA714" s="712"/>
      <c r="AB714" s="712"/>
      <c r="AC714" s="712"/>
      <c r="AD714" s="712"/>
      <c r="AE714" s="712"/>
    </row>
    <row r="715" spans="5:31" s="757" customFormat="1" x14ac:dyDescent="0.2">
      <c r="E715" s="758"/>
      <c r="K715" s="712"/>
      <c r="L715" s="712"/>
      <c r="M715" s="712"/>
      <c r="N715" s="712"/>
      <c r="O715" s="712"/>
      <c r="P715" s="712"/>
      <c r="Q715" s="712"/>
      <c r="R715" s="712"/>
      <c r="S715" s="712"/>
      <c r="T715" s="712"/>
      <c r="U715" s="712"/>
      <c r="V715" s="712"/>
      <c r="W715" s="712"/>
      <c r="X715" s="712"/>
      <c r="Y715" s="712"/>
      <c r="Z715" s="712"/>
      <c r="AA715" s="712"/>
      <c r="AB715" s="712"/>
      <c r="AC715" s="712"/>
      <c r="AD715" s="712"/>
      <c r="AE715" s="712"/>
    </row>
    <row r="716" spans="5:31" s="757" customFormat="1" x14ac:dyDescent="0.2">
      <c r="E716" s="758"/>
      <c r="K716" s="712"/>
      <c r="L716" s="712"/>
      <c r="M716" s="712"/>
      <c r="N716" s="712"/>
      <c r="O716" s="712"/>
      <c r="P716" s="712"/>
      <c r="Q716" s="712"/>
      <c r="R716" s="712"/>
      <c r="S716" s="712"/>
      <c r="T716" s="712"/>
      <c r="U716" s="712"/>
      <c r="V716" s="712"/>
      <c r="W716" s="712"/>
      <c r="X716" s="712"/>
      <c r="Y716" s="712"/>
      <c r="Z716" s="712"/>
      <c r="AA716" s="712"/>
      <c r="AB716" s="712"/>
      <c r="AC716" s="712"/>
      <c r="AD716" s="712"/>
      <c r="AE716" s="712"/>
    </row>
    <row r="717" spans="5:31" s="757" customFormat="1" x14ac:dyDescent="0.2">
      <c r="E717" s="758"/>
      <c r="K717" s="712"/>
      <c r="L717" s="712"/>
      <c r="M717" s="712"/>
      <c r="N717" s="712"/>
      <c r="O717" s="712"/>
      <c r="P717" s="712"/>
      <c r="Q717" s="712"/>
      <c r="R717" s="712"/>
      <c r="S717" s="712"/>
      <c r="T717" s="712"/>
      <c r="U717" s="712"/>
      <c r="V717" s="712"/>
      <c r="W717" s="712"/>
      <c r="X717" s="712"/>
      <c r="Y717" s="712"/>
      <c r="Z717" s="712"/>
      <c r="AA717" s="712"/>
      <c r="AB717" s="712"/>
      <c r="AC717" s="712"/>
      <c r="AD717" s="712"/>
      <c r="AE717" s="712"/>
    </row>
    <row r="718" spans="5:31" s="757" customFormat="1" x14ac:dyDescent="0.2">
      <c r="E718" s="758"/>
      <c r="K718" s="712"/>
      <c r="L718" s="712"/>
      <c r="M718" s="712"/>
      <c r="N718" s="712"/>
      <c r="O718" s="712"/>
      <c r="P718" s="712"/>
      <c r="Q718" s="712"/>
      <c r="R718" s="712"/>
      <c r="S718" s="712"/>
      <c r="T718" s="712"/>
      <c r="U718" s="712"/>
      <c r="V718" s="712"/>
      <c r="W718" s="712"/>
      <c r="X718" s="712"/>
      <c r="Y718" s="712"/>
      <c r="Z718" s="712"/>
      <c r="AA718" s="712"/>
      <c r="AB718" s="712"/>
      <c r="AC718" s="712"/>
      <c r="AD718" s="712"/>
      <c r="AE718" s="712"/>
    </row>
    <row r="719" spans="5:31" s="757" customFormat="1" x14ac:dyDescent="0.2">
      <c r="E719" s="758"/>
      <c r="K719" s="712"/>
      <c r="L719" s="712"/>
      <c r="M719" s="712"/>
      <c r="N719" s="712"/>
      <c r="O719" s="712"/>
      <c r="P719" s="712"/>
      <c r="Q719" s="712"/>
      <c r="R719" s="712"/>
      <c r="S719" s="712"/>
      <c r="T719" s="712"/>
      <c r="U719" s="712"/>
      <c r="V719" s="712"/>
      <c r="W719" s="712"/>
      <c r="X719" s="712"/>
      <c r="Y719" s="712"/>
      <c r="Z719" s="712"/>
      <c r="AA719" s="712"/>
      <c r="AB719" s="712"/>
      <c r="AC719" s="712"/>
      <c r="AD719" s="712"/>
      <c r="AE719" s="712"/>
    </row>
    <row r="720" spans="5:31" s="757" customFormat="1" x14ac:dyDescent="0.2">
      <c r="E720" s="758"/>
      <c r="K720" s="712"/>
      <c r="L720" s="712"/>
      <c r="M720" s="712"/>
      <c r="N720" s="712"/>
      <c r="O720" s="712"/>
      <c r="P720" s="712"/>
      <c r="Q720" s="712"/>
      <c r="R720" s="712"/>
      <c r="S720" s="712"/>
      <c r="T720" s="712"/>
      <c r="U720" s="712"/>
      <c r="V720" s="712"/>
      <c r="W720" s="712"/>
      <c r="X720" s="712"/>
      <c r="Y720" s="712"/>
      <c r="Z720" s="712"/>
      <c r="AA720" s="712"/>
      <c r="AB720" s="712"/>
      <c r="AC720" s="712"/>
      <c r="AD720" s="712"/>
      <c r="AE720" s="712"/>
    </row>
    <row r="721" spans="5:31" s="757" customFormat="1" x14ac:dyDescent="0.2">
      <c r="E721" s="758"/>
      <c r="K721" s="712"/>
      <c r="L721" s="712"/>
      <c r="M721" s="712"/>
      <c r="N721" s="712"/>
      <c r="O721" s="712"/>
      <c r="P721" s="712"/>
      <c r="Q721" s="712"/>
      <c r="R721" s="712"/>
      <c r="S721" s="712"/>
      <c r="T721" s="712"/>
      <c r="U721" s="712"/>
      <c r="V721" s="712"/>
      <c r="W721" s="712"/>
      <c r="X721" s="712"/>
      <c r="Y721" s="712"/>
      <c r="Z721" s="712"/>
      <c r="AA721" s="712"/>
      <c r="AB721" s="712"/>
      <c r="AC721" s="712"/>
      <c r="AD721" s="712"/>
      <c r="AE721" s="712"/>
    </row>
    <row r="722" spans="5:31" s="757" customFormat="1" x14ac:dyDescent="0.2">
      <c r="E722" s="758"/>
      <c r="K722" s="712"/>
      <c r="L722" s="712"/>
      <c r="M722" s="712"/>
      <c r="N722" s="712"/>
      <c r="O722" s="712"/>
      <c r="P722" s="712"/>
      <c r="Q722" s="712"/>
      <c r="R722" s="712"/>
      <c r="S722" s="712"/>
      <c r="T722" s="712"/>
      <c r="U722" s="712"/>
      <c r="V722" s="712"/>
      <c r="W722" s="712"/>
      <c r="X722" s="712"/>
      <c r="Y722" s="712"/>
      <c r="Z722" s="712"/>
      <c r="AA722" s="712"/>
      <c r="AB722" s="712"/>
      <c r="AC722" s="712"/>
      <c r="AD722" s="712"/>
      <c r="AE722" s="712"/>
    </row>
    <row r="723" spans="5:31" s="757" customFormat="1" x14ac:dyDescent="0.2">
      <c r="E723" s="758"/>
      <c r="K723" s="712"/>
      <c r="L723" s="712"/>
      <c r="M723" s="712"/>
      <c r="N723" s="712"/>
      <c r="O723" s="712"/>
      <c r="P723" s="712"/>
      <c r="Q723" s="712"/>
      <c r="R723" s="712"/>
      <c r="S723" s="712"/>
      <c r="T723" s="712"/>
      <c r="U723" s="712"/>
      <c r="V723" s="712"/>
      <c r="W723" s="712"/>
      <c r="X723" s="712"/>
      <c r="Y723" s="712"/>
      <c r="Z723" s="712"/>
      <c r="AA723" s="712"/>
      <c r="AB723" s="712"/>
      <c r="AC723" s="712"/>
      <c r="AD723" s="712"/>
      <c r="AE723" s="712"/>
    </row>
    <row r="724" spans="5:31" s="757" customFormat="1" x14ac:dyDescent="0.2">
      <c r="E724" s="758"/>
      <c r="K724" s="712"/>
      <c r="L724" s="712"/>
      <c r="M724" s="712"/>
      <c r="N724" s="712"/>
      <c r="O724" s="712"/>
      <c r="P724" s="712"/>
      <c r="Q724" s="712"/>
      <c r="R724" s="712"/>
      <c r="S724" s="712"/>
      <c r="T724" s="712"/>
      <c r="U724" s="712"/>
      <c r="V724" s="712"/>
      <c r="W724" s="712"/>
      <c r="X724" s="712"/>
      <c r="Y724" s="712"/>
      <c r="Z724" s="712"/>
      <c r="AA724" s="712"/>
      <c r="AB724" s="712"/>
      <c r="AC724" s="712"/>
      <c r="AD724" s="712"/>
      <c r="AE724" s="712"/>
    </row>
    <row r="725" spans="5:31" s="757" customFormat="1" x14ac:dyDescent="0.2">
      <c r="E725" s="758"/>
      <c r="K725" s="712"/>
      <c r="L725" s="712"/>
      <c r="M725" s="712"/>
      <c r="N725" s="712"/>
      <c r="O725" s="712"/>
      <c r="P725" s="712"/>
      <c r="Q725" s="712"/>
      <c r="R725" s="712"/>
      <c r="S725" s="712"/>
      <c r="T725" s="712"/>
      <c r="U725" s="712"/>
      <c r="V725" s="712"/>
      <c r="W725" s="712"/>
      <c r="X725" s="712"/>
      <c r="Y725" s="712"/>
      <c r="Z725" s="712"/>
      <c r="AA725" s="712"/>
      <c r="AB725" s="712"/>
      <c r="AC725" s="712"/>
      <c r="AD725" s="712"/>
      <c r="AE725" s="712"/>
    </row>
    <row r="726" spans="5:31" s="757" customFormat="1" x14ac:dyDescent="0.2">
      <c r="E726" s="758"/>
      <c r="K726" s="712"/>
      <c r="L726" s="712"/>
      <c r="M726" s="712"/>
      <c r="N726" s="712"/>
      <c r="O726" s="712"/>
      <c r="P726" s="712"/>
      <c r="Q726" s="712"/>
      <c r="R726" s="712"/>
      <c r="S726" s="712"/>
      <c r="T726" s="712"/>
      <c r="U726" s="712"/>
      <c r="V726" s="712"/>
      <c r="W726" s="712"/>
      <c r="X726" s="712"/>
      <c r="Y726" s="712"/>
      <c r="Z726" s="712"/>
      <c r="AA726" s="712"/>
      <c r="AB726" s="712"/>
      <c r="AC726" s="712"/>
      <c r="AD726" s="712"/>
      <c r="AE726" s="712"/>
    </row>
    <row r="727" spans="5:31" s="757" customFormat="1" x14ac:dyDescent="0.2">
      <c r="E727" s="758"/>
      <c r="K727" s="712"/>
      <c r="L727" s="712"/>
      <c r="M727" s="712"/>
      <c r="N727" s="712"/>
      <c r="O727" s="712"/>
      <c r="P727" s="712"/>
      <c r="Q727" s="712"/>
      <c r="R727" s="712"/>
      <c r="S727" s="712"/>
      <c r="T727" s="712"/>
      <c r="U727" s="712"/>
      <c r="V727" s="712"/>
      <c r="W727" s="712"/>
      <c r="X727" s="712"/>
      <c r="Y727" s="712"/>
      <c r="Z727" s="712"/>
      <c r="AA727" s="712"/>
      <c r="AB727" s="712"/>
      <c r="AC727" s="712"/>
      <c r="AD727" s="712"/>
      <c r="AE727" s="712"/>
    </row>
    <row r="728" spans="5:31" s="757" customFormat="1" x14ac:dyDescent="0.2">
      <c r="E728" s="758"/>
      <c r="K728" s="712"/>
      <c r="L728" s="712"/>
      <c r="M728" s="712"/>
      <c r="N728" s="712"/>
      <c r="O728" s="712"/>
      <c r="P728" s="712"/>
      <c r="Q728" s="712"/>
      <c r="R728" s="712"/>
      <c r="S728" s="712"/>
      <c r="T728" s="712"/>
      <c r="U728" s="712"/>
      <c r="V728" s="712"/>
      <c r="W728" s="712"/>
      <c r="X728" s="712"/>
      <c r="Y728" s="712"/>
      <c r="Z728" s="712"/>
      <c r="AA728" s="712"/>
      <c r="AB728" s="712"/>
      <c r="AC728" s="712"/>
      <c r="AD728" s="712"/>
      <c r="AE728" s="712"/>
    </row>
    <row r="729" spans="5:31" s="757" customFormat="1" x14ac:dyDescent="0.2">
      <c r="E729" s="758"/>
      <c r="K729" s="712"/>
      <c r="L729" s="712"/>
      <c r="M729" s="712"/>
      <c r="N729" s="712"/>
      <c r="O729" s="712"/>
      <c r="P729" s="712"/>
      <c r="Q729" s="712"/>
      <c r="R729" s="712"/>
      <c r="S729" s="712"/>
      <c r="T729" s="712"/>
      <c r="U729" s="712"/>
      <c r="V729" s="712"/>
      <c r="W729" s="712"/>
      <c r="X729" s="712"/>
      <c r="Y729" s="712"/>
      <c r="Z729" s="712"/>
      <c r="AA729" s="712"/>
      <c r="AB729" s="712"/>
      <c r="AC729" s="712"/>
      <c r="AD729" s="712"/>
      <c r="AE729" s="712"/>
    </row>
    <row r="730" spans="5:31" s="757" customFormat="1" x14ac:dyDescent="0.2">
      <c r="E730" s="758"/>
      <c r="K730" s="712"/>
      <c r="L730" s="712"/>
      <c r="M730" s="712"/>
      <c r="N730" s="712"/>
      <c r="O730" s="712"/>
      <c r="P730" s="712"/>
      <c r="Q730" s="712"/>
      <c r="R730" s="712"/>
      <c r="S730" s="712"/>
      <c r="T730" s="712"/>
      <c r="U730" s="712"/>
      <c r="V730" s="712"/>
      <c r="W730" s="712"/>
      <c r="X730" s="712"/>
      <c r="Y730" s="712"/>
      <c r="Z730" s="712"/>
      <c r="AA730" s="712"/>
      <c r="AB730" s="712"/>
      <c r="AC730" s="712"/>
      <c r="AD730" s="712"/>
      <c r="AE730" s="712"/>
    </row>
    <row r="731" spans="5:31" s="757" customFormat="1" x14ac:dyDescent="0.2">
      <c r="E731" s="758"/>
      <c r="K731" s="712"/>
      <c r="L731" s="712"/>
      <c r="M731" s="712"/>
      <c r="N731" s="712"/>
      <c r="O731" s="712"/>
      <c r="P731" s="712"/>
      <c r="Q731" s="712"/>
      <c r="R731" s="712"/>
      <c r="S731" s="712"/>
      <c r="T731" s="712"/>
      <c r="U731" s="712"/>
      <c r="V731" s="712"/>
      <c r="W731" s="712"/>
      <c r="X731" s="712"/>
      <c r="Y731" s="712"/>
      <c r="Z731" s="712"/>
      <c r="AA731" s="712"/>
      <c r="AB731" s="712"/>
      <c r="AC731" s="712"/>
      <c r="AD731" s="712"/>
      <c r="AE731" s="712"/>
    </row>
    <row r="732" spans="5:31" s="757" customFormat="1" x14ac:dyDescent="0.2">
      <c r="E732" s="758"/>
      <c r="K732" s="712"/>
      <c r="L732" s="712"/>
      <c r="M732" s="712"/>
      <c r="N732" s="712"/>
      <c r="O732" s="712"/>
      <c r="P732" s="712"/>
      <c r="Q732" s="712"/>
      <c r="R732" s="712"/>
      <c r="S732" s="712"/>
      <c r="T732" s="712"/>
      <c r="U732" s="712"/>
      <c r="V732" s="712"/>
      <c r="W732" s="712"/>
      <c r="X732" s="712"/>
      <c r="Y732" s="712"/>
      <c r="Z732" s="712"/>
      <c r="AA732" s="712"/>
      <c r="AB732" s="712"/>
      <c r="AC732" s="712"/>
      <c r="AD732" s="712"/>
      <c r="AE732" s="712"/>
    </row>
    <row r="733" spans="5:31" s="757" customFormat="1" x14ac:dyDescent="0.2">
      <c r="E733" s="758"/>
      <c r="K733" s="712"/>
      <c r="L733" s="712"/>
      <c r="M733" s="712"/>
      <c r="N733" s="712"/>
      <c r="O733" s="712"/>
      <c r="P733" s="712"/>
      <c r="Q733" s="712"/>
      <c r="R733" s="712"/>
      <c r="S733" s="712"/>
      <c r="T733" s="712"/>
      <c r="U733" s="712"/>
      <c r="V733" s="712"/>
      <c r="W733" s="712"/>
      <c r="X733" s="712"/>
      <c r="Y733" s="712"/>
      <c r="Z733" s="712"/>
      <c r="AA733" s="712"/>
      <c r="AB733" s="712"/>
      <c r="AC733" s="712"/>
      <c r="AD733" s="712"/>
      <c r="AE733" s="712"/>
    </row>
    <row r="734" spans="5:31" s="757" customFormat="1" x14ac:dyDescent="0.2">
      <c r="E734" s="758"/>
      <c r="K734" s="712"/>
      <c r="L734" s="712"/>
      <c r="M734" s="712"/>
      <c r="N734" s="712"/>
      <c r="O734" s="712"/>
      <c r="P734" s="712"/>
      <c r="Q734" s="712"/>
      <c r="R734" s="712"/>
      <c r="S734" s="712"/>
      <c r="T734" s="712"/>
      <c r="U734" s="712"/>
      <c r="V734" s="712"/>
      <c r="W734" s="712"/>
      <c r="X734" s="712"/>
      <c r="Y734" s="712"/>
      <c r="Z734" s="712"/>
      <c r="AA734" s="712"/>
      <c r="AB734" s="712"/>
      <c r="AC734" s="712"/>
      <c r="AD734" s="712"/>
      <c r="AE734" s="712"/>
    </row>
    <row r="735" spans="5:31" s="757" customFormat="1" x14ac:dyDescent="0.2">
      <c r="E735" s="758"/>
      <c r="K735" s="712"/>
      <c r="L735" s="712"/>
      <c r="M735" s="712"/>
      <c r="N735" s="712"/>
      <c r="O735" s="712"/>
      <c r="P735" s="712"/>
      <c r="Q735" s="712"/>
      <c r="R735" s="712"/>
      <c r="S735" s="712"/>
      <c r="T735" s="712"/>
      <c r="U735" s="712"/>
      <c r="V735" s="712"/>
      <c r="W735" s="712"/>
      <c r="X735" s="712"/>
      <c r="Y735" s="712"/>
      <c r="Z735" s="712"/>
      <c r="AA735" s="712"/>
      <c r="AB735" s="712"/>
      <c r="AC735" s="712"/>
      <c r="AD735" s="712"/>
      <c r="AE735" s="712"/>
    </row>
    <row r="736" spans="5:31" s="757" customFormat="1" x14ac:dyDescent="0.2">
      <c r="E736" s="758"/>
      <c r="K736" s="712"/>
      <c r="L736" s="712"/>
      <c r="M736" s="712"/>
      <c r="N736" s="712"/>
      <c r="O736" s="712"/>
      <c r="P736" s="712"/>
      <c r="Q736" s="712"/>
      <c r="R736" s="712"/>
      <c r="S736" s="712"/>
      <c r="T736" s="712"/>
      <c r="U736" s="712"/>
      <c r="V736" s="712"/>
      <c r="W736" s="712"/>
      <c r="X736" s="712"/>
      <c r="Y736" s="712"/>
      <c r="Z736" s="712"/>
      <c r="AA736" s="712"/>
      <c r="AB736" s="712"/>
      <c r="AC736" s="712"/>
      <c r="AD736" s="712"/>
      <c r="AE736" s="712"/>
    </row>
    <row r="737" spans="5:31" s="757" customFormat="1" x14ac:dyDescent="0.2">
      <c r="E737" s="758"/>
      <c r="K737" s="712"/>
      <c r="L737" s="712"/>
      <c r="M737" s="712"/>
      <c r="N737" s="712"/>
      <c r="O737" s="712"/>
      <c r="P737" s="712"/>
      <c r="Q737" s="712"/>
      <c r="R737" s="712"/>
      <c r="S737" s="712"/>
      <c r="T737" s="712"/>
      <c r="U737" s="712"/>
      <c r="V737" s="712"/>
      <c r="W737" s="712"/>
      <c r="X737" s="712"/>
      <c r="Y737" s="712"/>
      <c r="Z737" s="712"/>
      <c r="AA737" s="712"/>
      <c r="AB737" s="712"/>
      <c r="AC737" s="712"/>
      <c r="AD737" s="712"/>
      <c r="AE737" s="712"/>
    </row>
    <row r="738" spans="5:31" s="757" customFormat="1" x14ac:dyDescent="0.2">
      <c r="E738" s="758"/>
      <c r="K738" s="712"/>
      <c r="L738" s="712"/>
      <c r="M738" s="712"/>
      <c r="N738" s="712"/>
      <c r="O738" s="712"/>
      <c r="P738" s="712"/>
      <c r="Q738" s="712"/>
      <c r="R738" s="712"/>
      <c r="S738" s="712"/>
      <c r="T738" s="712"/>
      <c r="U738" s="712"/>
      <c r="V738" s="712"/>
      <c r="W738" s="712"/>
      <c r="X738" s="712"/>
      <c r="Y738" s="712"/>
      <c r="Z738" s="712"/>
      <c r="AA738" s="712"/>
      <c r="AB738" s="712"/>
      <c r="AC738" s="712"/>
      <c r="AD738" s="712"/>
      <c r="AE738" s="712"/>
    </row>
    <row r="739" spans="5:31" s="757" customFormat="1" x14ac:dyDescent="0.2">
      <c r="E739" s="758"/>
      <c r="K739" s="712"/>
      <c r="L739" s="712"/>
      <c r="M739" s="712"/>
      <c r="N739" s="712"/>
      <c r="O739" s="712"/>
      <c r="P739" s="712"/>
      <c r="Q739" s="712"/>
      <c r="R739" s="712"/>
      <c r="S739" s="712"/>
      <c r="T739" s="712"/>
      <c r="U739" s="712"/>
      <c r="V739" s="712"/>
      <c r="W739" s="712"/>
      <c r="X739" s="712"/>
      <c r="Y739" s="712"/>
      <c r="Z739" s="712"/>
      <c r="AA739" s="712"/>
      <c r="AB739" s="712"/>
      <c r="AC739" s="712"/>
      <c r="AD739" s="712"/>
      <c r="AE739" s="712"/>
    </row>
    <row r="740" spans="5:31" s="757" customFormat="1" x14ac:dyDescent="0.2">
      <c r="E740" s="758"/>
      <c r="K740" s="712"/>
      <c r="L740" s="712"/>
      <c r="M740" s="712"/>
      <c r="N740" s="712"/>
      <c r="O740" s="712"/>
      <c r="P740" s="712"/>
      <c r="Q740" s="712"/>
      <c r="R740" s="712"/>
      <c r="S740" s="712"/>
      <c r="T740" s="712"/>
      <c r="U740" s="712"/>
      <c r="V740" s="712"/>
      <c r="W740" s="712"/>
      <c r="X740" s="712"/>
      <c r="Y740" s="712"/>
      <c r="Z740" s="712"/>
      <c r="AA740" s="712"/>
      <c r="AB740" s="712"/>
      <c r="AC740" s="712"/>
      <c r="AD740" s="712"/>
      <c r="AE740" s="712"/>
    </row>
    <row r="741" spans="5:31" s="757" customFormat="1" x14ac:dyDescent="0.2">
      <c r="E741" s="758"/>
      <c r="K741" s="712"/>
      <c r="L741" s="712"/>
      <c r="M741" s="712"/>
      <c r="N741" s="712"/>
      <c r="O741" s="712"/>
      <c r="P741" s="712"/>
      <c r="Q741" s="712"/>
      <c r="R741" s="712"/>
      <c r="S741" s="712"/>
      <c r="T741" s="712"/>
      <c r="U741" s="712"/>
      <c r="V741" s="712"/>
      <c r="W741" s="712"/>
      <c r="X741" s="712"/>
      <c r="Y741" s="712"/>
      <c r="Z741" s="712"/>
      <c r="AA741" s="712"/>
      <c r="AB741" s="712"/>
      <c r="AC741" s="712"/>
      <c r="AD741" s="712"/>
      <c r="AE741" s="712"/>
    </row>
    <row r="742" spans="5:31" s="757" customFormat="1" x14ac:dyDescent="0.2">
      <c r="E742" s="758"/>
      <c r="K742" s="712"/>
      <c r="L742" s="712"/>
      <c r="M742" s="712"/>
      <c r="N742" s="712"/>
      <c r="O742" s="712"/>
      <c r="P742" s="712"/>
      <c r="Q742" s="712"/>
      <c r="R742" s="712"/>
      <c r="S742" s="712"/>
      <c r="T742" s="712"/>
      <c r="U742" s="712"/>
      <c r="V742" s="712"/>
      <c r="W742" s="712"/>
      <c r="X742" s="712"/>
      <c r="Y742" s="712"/>
      <c r="Z742" s="712"/>
      <c r="AA742" s="712"/>
      <c r="AB742" s="712"/>
      <c r="AC742" s="712"/>
      <c r="AD742" s="712"/>
      <c r="AE742" s="712"/>
    </row>
    <row r="743" spans="5:31" s="757" customFormat="1" x14ac:dyDescent="0.2">
      <c r="E743" s="758"/>
      <c r="K743" s="712"/>
      <c r="L743" s="712"/>
      <c r="M743" s="712"/>
      <c r="N743" s="712"/>
      <c r="O743" s="712"/>
      <c r="P743" s="712"/>
      <c r="Q743" s="712"/>
      <c r="R743" s="712"/>
      <c r="S743" s="712"/>
      <c r="T743" s="712"/>
      <c r="U743" s="712"/>
      <c r="V743" s="712"/>
      <c r="W743" s="712"/>
      <c r="X743" s="712"/>
      <c r="Y743" s="712"/>
      <c r="Z743" s="712"/>
      <c r="AA743" s="712"/>
      <c r="AB743" s="712"/>
      <c r="AC743" s="712"/>
      <c r="AD743" s="712"/>
      <c r="AE743" s="712"/>
    </row>
    <row r="744" spans="5:31" s="757" customFormat="1" x14ac:dyDescent="0.2">
      <c r="E744" s="758"/>
      <c r="K744" s="712"/>
      <c r="L744" s="712"/>
      <c r="M744" s="712"/>
      <c r="N744" s="712"/>
      <c r="O744" s="712"/>
      <c r="P744" s="712"/>
      <c r="Q744" s="712"/>
      <c r="R744" s="712"/>
      <c r="S744" s="712"/>
      <c r="T744" s="712"/>
      <c r="U744" s="712"/>
      <c r="V744" s="712"/>
      <c r="W744" s="712"/>
      <c r="X744" s="712"/>
      <c r="Y744" s="712"/>
      <c r="Z744" s="712"/>
      <c r="AA744" s="712"/>
      <c r="AB744" s="712"/>
      <c r="AC744" s="712"/>
      <c r="AD744" s="712"/>
      <c r="AE744" s="712"/>
    </row>
    <row r="745" spans="5:31" s="757" customFormat="1" x14ac:dyDescent="0.2">
      <c r="E745" s="758"/>
      <c r="K745" s="712"/>
      <c r="L745" s="712"/>
      <c r="M745" s="712"/>
      <c r="N745" s="712"/>
      <c r="O745" s="712"/>
      <c r="P745" s="712"/>
      <c r="Q745" s="712"/>
      <c r="R745" s="712"/>
      <c r="S745" s="712"/>
      <c r="T745" s="712"/>
      <c r="U745" s="712"/>
      <c r="V745" s="712"/>
      <c r="W745" s="712"/>
      <c r="X745" s="712"/>
      <c r="Y745" s="712"/>
      <c r="Z745" s="712"/>
      <c r="AA745" s="712"/>
      <c r="AB745" s="712"/>
      <c r="AC745" s="712"/>
      <c r="AD745" s="712"/>
      <c r="AE745" s="712"/>
    </row>
    <row r="746" spans="5:31" s="757" customFormat="1" x14ac:dyDescent="0.2">
      <c r="E746" s="758"/>
      <c r="K746" s="712"/>
      <c r="L746" s="712"/>
      <c r="M746" s="712"/>
      <c r="N746" s="712"/>
      <c r="O746" s="712"/>
      <c r="P746" s="712"/>
      <c r="Q746" s="712"/>
      <c r="R746" s="712"/>
      <c r="S746" s="712"/>
      <c r="T746" s="712"/>
      <c r="U746" s="712"/>
      <c r="V746" s="712"/>
      <c r="W746" s="712"/>
      <c r="X746" s="712"/>
      <c r="Y746" s="712"/>
      <c r="Z746" s="712"/>
      <c r="AA746" s="712"/>
      <c r="AB746" s="712"/>
      <c r="AC746" s="712"/>
      <c r="AD746" s="712"/>
      <c r="AE746" s="712"/>
    </row>
    <row r="747" spans="5:31" s="757" customFormat="1" x14ac:dyDescent="0.2">
      <c r="E747" s="758"/>
      <c r="K747" s="712"/>
      <c r="L747" s="712"/>
      <c r="M747" s="712"/>
      <c r="N747" s="712"/>
      <c r="O747" s="712"/>
      <c r="P747" s="712"/>
      <c r="Q747" s="712"/>
      <c r="R747" s="712"/>
      <c r="S747" s="712"/>
      <c r="T747" s="712"/>
      <c r="U747" s="712"/>
      <c r="V747" s="712"/>
      <c r="W747" s="712"/>
      <c r="X747" s="712"/>
      <c r="Y747" s="712"/>
      <c r="Z747" s="712"/>
      <c r="AA747" s="712"/>
      <c r="AB747" s="712"/>
      <c r="AC747" s="712"/>
      <c r="AD747" s="712"/>
      <c r="AE747" s="712"/>
    </row>
    <row r="748" spans="5:31" s="757" customFormat="1" x14ac:dyDescent="0.2">
      <c r="E748" s="758"/>
      <c r="K748" s="712"/>
      <c r="L748" s="712"/>
      <c r="M748" s="712"/>
      <c r="N748" s="712"/>
      <c r="O748" s="712"/>
      <c r="P748" s="712"/>
      <c r="Q748" s="712"/>
      <c r="R748" s="712"/>
      <c r="S748" s="712"/>
      <c r="T748" s="712"/>
      <c r="U748" s="712"/>
      <c r="V748" s="712"/>
      <c r="W748" s="712"/>
      <c r="X748" s="712"/>
      <c r="Y748" s="712"/>
      <c r="Z748" s="712"/>
      <c r="AA748" s="712"/>
      <c r="AB748" s="712"/>
      <c r="AC748" s="712"/>
      <c r="AD748" s="712"/>
      <c r="AE748" s="712"/>
    </row>
    <row r="749" spans="5:31" s="757" customFormat="1" x14ac:dyDescent="0.2">
      <c r="E749" s="758"/>
      <c r="K749" s="712"/>
      <c r="L749" s="712"/>
      <c r="M749" s="712"/>
      <c r="N749" s="712"/>
      <c r="O749" s="712"/>
      <c r="P749" s="712"/>
      <c r="Q749" s="712"/>
      <c r="R749" s="712"/>
      <c r="S749" s="712"/>
      <c r="T749" s="712"/>
      <c r="U749" s="712"/>
      <c r="V749" s="712"/>
      <c r="W749" s="712"/>
      <c r="X749" s="712"/>
      <c r="Y749" s="712"/>
      <c r="Z749" s="712"/>
      <c r="AA749" s="712"/>
      <c r="AB749" s="712"/>
      <c r="AC749" s="712"/>
      <c r="AD749" s="712"/>
      <c r="AE749" s="712"/>
    </row>
    <row r="750" spans="5:31" s="757" customFormat="1" x14ac:dyDescent="0.2">
      <c r="E750" s="758"/>
      <c r="K750" s="712"/>
      <c r="L750" s="712"/>
      <c r="M750" s="712"/>
      <c r="N750" s="712"/>
      <c r="O750" s="712"/>
      <c r="P750" s="712"/>
      <c r="Q750" s="712"/>
      <c r="R750" s="712"/>
      <c r="S750" s="712"/>
      <c r="T750" s="712"/>
      <c r="U750" s="712"/>
      <c r="V750" s="712"/>
      <c r="W750" s="712"/>
      <c r="X750" s="712"/>
      <c r="Y750" s="712"/>
      <c r="Z750" s="712"/>
      <c r="AA750" s="712"/>
      <c r="AB750" s="712"/>
      <c r="AC750" s="712"/>
      <c r="AD750" s="712"/>
      <c r="AE750" s="712"/>
    </row>
    <row r="751" spans="5:31" s="757" customFormat="1" x14ac:dyDescent="0.2">
      <c r="E751" s="758"/>
      <c r="K751" s="712"/>
      <c r="L751" s="712"/>
      <c r="M751" s="712"/>
      <c r="N751" s="712"/>
      <c r="O751" s="712"/>
      <c r="P751" s="712"/>
      <c r="Q751" s="712"/>
      <c r="R751" s="712"/>
      <c r="S751" s="712"/>
      <c r="T751" s="712"/>
      <c r="U751" s="712"/>
      <c r="V751" s="712"/>
      <c r="W751" s="712"/>
      <c r="X751" s="712"/>
      <c r="Y751" s="712"/>
      <c r="Z751" s="712"/>
      <c r="AA751" s="712"/>
      <c r="AB751" s="712"/>
      <c r="AC751" s="712"/>
      <c r="AD751" s="712"/>
      <c r="AE751" s="712"/>
    </row>
    <row r="752" spans="5:31" s="757" customFormat="1" x14ac:dyDescent="0.2">
      <c r="E752" s="758"/>
      <c r="K752" s="712"/>
      <c r="L752" s="712"/>
      <c r="M752" s="712"/>
      <c r="N752" s="712"/>
      <c r="O752" s="712"/>
      <c r="P752" s="712"/>
      <c r="Q752" s="712"/>
      <c r="R752" s="712"/>
      <c r="S752" s="712"/>
      <c r="T752" s="712"/>
      <c r="U752" s="712"/>
      <c r="V752" s="712"/>
      <c r="W752" s="712"/>
      <c r="X752" s="712"/>
      <c r="Y752" s="712"/>
      <c r="Z752" s="712"/>
      <c r="AA752" s="712"/>
      <c r="AB752" s="712"/>
      <c r="AC752" s="712"/>
      <c r="AD752" s="712"/>
      <c r="AE752" s="712"/>
    </row>
    <row r="753" spans="5:31" s="757" customFormat="1" x14ac:dyDescent="0.2">
      <c r="E753" s="758"/>
      <c r="K753" s="712"/>
      <c r="L753" s="712"/>
      <c r="M753" s="712"/>
      <c r="N753" s="712"/>
      <c r="O753" s="712"/>
      <c r="P753" s="712"/>
      <c r="Q753" s="712"/>
      <c r="R753" s="712"/>
      <c r="S753" s="712"/>
      <c r="T753" s="712"/>
      <c r="U753" s="712"/>
      <c r="V753" s="712"/>
      <c r="W753" s="712"/>
      <c r="X753" s="712"/>
      <c r="Y753" s="712"/>
      <c r="Z753" s="712"/>
      <c r="AA753" s="712"/>
      <c r="AB753" s="712"/>
      <c r="AC753" s="712"/>
      <c r="AD753" s="712"/>
      <c r="AE753" s="712"/>
    </row>
    <row r="754" spans="5:31" s="757" customFormat="1" x14ac:dyDescent="0.2">
      <c r="E754" s="758"/>
      <c r="K754" s="712"/>
      <c r="L754" s="712"/>
      <c r="M754" s="712"/>
      <c r="N754" s="712"/>
      <c r="O754" s="712"/>
      <c r="P754" s="712"/>
      <c r="Q754" s="712"/>
      <c r="R754" s="712"/>
      <c r="S754" s="712"/>
      <c r="T754" s="712"/>
      <c r="U754" s="712"/>
      <c r="V754" s="712"/>
      <c r="W754" s="712"/>
      <c r="X754" s="712"/>
      <c r="Y754" s="712"/>
      <c r="Z754" s="712"/>
      <c r="AA754" s="712"/>
      <c r="AB754" s="712"/>
      <c r="AC754" s="712"/>
      <c r="AD754" s="712"/>
      <c r="AE754" s="712"/>
    </row>
    <row r="755" spans="5:31" s="757" customFormat="1" x14ac:dyDescent="0.2">
      <c r="E755" s="758"/>
      <c r="K755" s="712"/>
      <c r="L755" s="712"/>
      <c r="M755" s="712"/>
      <c r="N755" s="712"/>
      <c r="O755" s="712"/>
      <c r="P755" s="712"/>
      <c r="Q755" s="712"/>
      <c r="R755" s="712"/>
      <c r="S755" s="712"/>
      <c r="T755" s="712"/>
      <c r="U755" s="712"/>
      <c r="V755" s="712"/>
      <c r="W755" s="712"/>
      <c r="X755" s="712"/>
      <c r="Y755" s="712"/>
      <c r="Z755" s="712"/>
      <c r="AA755" s="712"/>
      <c r="AB755" s="712"/>
      <c r="AC755" s="712"/>
      <c r="AD755" s="712"/>
      <c r="AE755" s="712"/>
    </row>
    <row r="756" spans="5:31" s="757" customFormat="1" x14ac:dyDescent="0.2">
      <c r="E756" s="758"/>
      <c r="K756" s="712"/>
      <c r="L756" s="712"/>
      <c r="M756" s="712"/>
      <c r="N756" s="712"/>
      <c r="O756" s="712"/>
      <c r="P756" s="712"/>
      <c r="Q756" s="712"/>
      <c r="R756" s="712"/>
      <c r="S756" s="712"/>
      <c r="T756" s="712"/>
      <c r="U756" s="712"/>
      <c r="V756" s="712"/>
      <c r="W756" s="712"/>
      <c r="X756" s="712"/>
      <c r="Y756" s="712"/>
      <c r="Z756" s="712"/>
      <c r="AA756" s="712"/>
      <c r="AB756" s="712"/>
      <c r="AC756" s="712"/>
      <c r="AD756" s="712"/>
      <c r="AE756" s="712"/>
    </row>
    <row r="757" spans="5:31" s="757" customFormat="1" x14ac:dyDescent="0.2">
      <c r="E757" s="758"/>
      <c r="K757" s="712"/>
      <c r="L757" s="712"/>
      <c r="M757" s="712"/>
      <c r="N757" s="712"/>
      <c r="O757" s="712"/>
      <c r="P757" s="712"/>
      <c r="Q757" s="712"/>
      <c r="R757" s="712"/>
      <c r="S757" s="712"/>
      <c r="T757" s="712"/>
      <c r="U757" s="712"/>
      <c r="V757" s="712"/>
      <c r="W757" s="712"/>
      <c r="X757" s="712"/>
      <c r="Y757" s="712"/>
      <c r="Z757" s="712"/>
      <c r="AA757" s="712"/>
      <c r="AB757" s="712"/>
      <c r="AC757" s="712"/>
      <c r="AD757" s="712"/>
      <c r="AE757" s="712"/>
    </row>
    <row r="758" spans="5:31" s="757" customFormat="1" x14ac:dyDescent="0.2">
      <c r="E758" s="758"/>
      <c r="K758" s="712"/>
      <c r="L758" s="712"/>
      <c r="M758" s="712"/>
      <c r="N758" s="712"/>
      <c r="O758" s="712"/>
      <c r="P758" s="712"/>
      <c r="Q758" s="712"/>
      <c r="R758" s="712"/>
      <c r="S758" s="712"/>
      <c r="T758" s="712"/>
      <c r="U758" s="712"/>
      <c r="V758" s="712"/>
      <c r="W758" s="712"/>
      <c r="X758" s="712"/>
      <c r="Y758" s="712"/>
      <c r="Z758" s="712"/>
      <c r="AA758" s="712"/>
      <c r="AB758" s="712"/>
      <c r="AC758" s="712"/>
      <c r="AD758" s="712"/>
      <c r="AE758" s="712"/>
    </row>
    <row r="759" spans="5:31" s="757" customFormat="1" x14ac:dyDescent="0.2">
      <c r="E759" s="758"/>
      <c r="K759" s="712"/>
      <c r="L759" s="712"/>
      <c r="M759" s="712"/>
      <c r="N759" s="712"/>
      <c r="O759" s="712"/>
      <c r="P759" s="712"/>
      <c r="Q759" s="712"/>
      <c r="R759" s="712"/>
      <c r="S759" s="712"/>
      <c r="T759" s="712"/>
      <c r="U759" s="712"/>
      <c r="V759" s="712"/>
      <c r="W759" s="712"/>
      <c r="X759" s="712"/>
      <c r="Y759" s="712"/>
      <c r="Z759" s="712"/>
      <c r="AA759" s="712"/>
      <c r="AB759" s="712"/>
      <c r="AC759" s="712"/>
      <c r="AD759" s="712"/>
      <c r="AE759" s="712"/>
    </row>
    <row r="760" spans="5:31" s="757" customFormat="1" x14ac:dyDescent="0.2">
      <c r="E760" s="758"/>
      <c r="K760" s="712"/>
      <c r="L760" s="712"/>
      <c r="M760" s="712"/>
      <c r="N760" s="712"/>
      <c r="O760" s="712"/>
      <c r="P760" s="712"/>
      <c r="Q760" s="712"/>
      <c r="R760" s="712"/>
      <c r="S760" s="712"/>
      <c r="T760" s="712"/>
      <c r="U760" s="712"/>
      <c r="V760" s="712"/>
      <c r="W760" s="712"/>
      <c r="X760" s="712"/>
      <c r="Y760" s="712"/>
      <c r="Z760" s="712"/>
      <c r="AA760" s="712"/>
      <c r="AB760" s="712"/>
      <c r="AC760" s="712"/>
      <c r="AD760" s="712"/>
      <c r="AE760" s="712"/>
    </row>
    <row r="761" spans="5:31" s="757" customFormat="1" x14ac:dyDescent="0.2">
      <c r="E761" s="758"/>
      <c r="K761" s="712"/>
      <c r="L761" s="712"/>
      <c r="M761" s="712"/>
      <c r="N761" s="712"/>
      <c r="O761" s="712"/>
      <c r="P761" s="712"/>
      <c r="Q761" s="712"/>
      <c r="R761" s="712"/>
      <c r="S761" s="712"/>
      <c r="T761" s="712"/>
      <c r="U761" s="712"/>
      <c r="V761" s="712"/>
      <c r="W761" s="712"/>
      <c r="X761" s="712"/>
      <c r="Y761" s="712"/>
      <c r="Z761" s="712"/>
      <c r="AA761" s="712"/>
      <c r="AB761" s="712"/>
      <c r="AC761" s="712"/>
      <c r="AD761" s="712"/>
      <c r="AE761" s="712"/>
    </row>
    <row r="762" spans="5:31" s="757" customFormat="1" x14ac:dyDescent="0.2">
      <c r="E762" s="758"/>
      <c r="K762" s="712"/>
      <c r="L762" s="712"/>
      <c r="M762" s="712"/>
      <c r="N762" s="712"/>
      <c r="O762" s="712"/>
      <c r="P762" s="712"/>
      <c r="Q762" s="712"/>
      <c r="R762" s="712"/>
      <c r="S762" s="712"/>
      <c r="T762" s="712"/>
      <c r="U762" s="712"/>
      <c r="V762" s="712"/>
      <c r="W762" s="712"/>
      <c r="X762" s="712"/>
      <c r="Y762" s="712"/>
      <c r="Z762" s="712"/>
      <c r="AA762" s="712"/>
      <c r="AB762" s="712"/>
      <c r="AC762" s="712"/>
      <c r="AD762" s="712"/>
      <c r="AE762" s="712"/>
    </row>
    <row r="763" spans="5:31" s="757" customFormat="1" x14ac:dyDescent="0.2">
      <c r="E763" s="758"/>
      <c r="K763" s="712"/>
      <c r="L763" s="712"/>
      <c r="M763" s="712"/>
      <c r="N763" s="712"/>
      <c r="O763" s="712"/>
      <c r="P763" s="712"/>
      <c r="Q763" s="712"/>
      <c r="R763" s="712"/>
      <c r="S763" s="712"/>
      <c r="T763" s="712"/>
      <c r="U763" s="712"/>
      <c r="V763" s="712"/>
      <c r="W763" s="712"/>
      <c r="X763" s="712"/>
      <c r="Y763" s="712"/>
      <c r="Z763" s="712"/>
      <c r="AA763" s="712"/>
      <c r="AB763" s="712"/>
      <c r="AC763" s="712"/>
      <c r="AD763" s="712"/>
      <c r="AE763" s="712"/>
    </row>
    <row r="764" spans="5:31" s="757" customFormat="1" x14ac:dyDescent="0.2">
      <c r="E764" s="758"/>
      <c r="K764" s="712"/>
      <c r="L764" s="712"/>
      <c r="M764" s="712"/>
      <c r="N764" s="712"/>
      <c r="O764" s="712"/>
      <c r="P764" s="712"/>
      <c r="Q764" s="712"/>
      <c r="R764" s="712"/>
      <c r="S764" s="712"/>
      <c r="T764" s="712"/>
      <c r="U764" s="712"/>
      <c r="V764" s="712"/>
      <c r="W764" s="712"/>
      <c r="X764" s="712"/>
      <c r="Y764" s="712"/>
      <c r="Z764" s="712"/>
      <c r="AA764" s="712"/>
      <c r="AB764" s="712"/>
      <c r="AC764" s="712"/>
      <c r="AD764" s="712"/>
      <c r="AE764" s="712"/>
    </row>
    <row r="765" spans="5:31" s="757" customFormat="1" x14ac:dyDescent="0.2">
      <c r="E765" s="758"/>
      <c r="K765" s="712"/>
      <c r="L765" s="712"/>
      <c r="M765" s="712"/>
      <c r="N765" s="712"/>
      <c r="O765" s="712"/>
      <c r="P765" s="712"/>
      <c r="Q765" s="712"/>
      <c r="R765" s="712"/>
      <c r="S765" s="712"/>
      <c r="T765" s="712"/>
      <c r="U765" s="712"/>
      <c r="V765" s="712"/>
      <c r="W765" s="712"/>
      <c r="X765" s="712"/>
      <c r="Y765" s="712"/>
      <c r="Z765" s="712"/>
      <c r="AA765" s="712"/>
      <c r="AB765" s="712"/>
      <c r="AC765" s="712"/>
      <c r="AD765" s="712"/>
      <c r="AE765" s="712"/>
    </row>
    <row r="766" spans="5:31" s="757" customFormat="1" x14ac:dyDescent="0.2">
      <c r="E766" s="758"/>
      <c r="K766" s="712"/>
      <c r="L766" s="712"/>
      <c r="M766" s="712"/>
      <c r="N766" s="712"/>
      <c r="O766" s="712"/>
      <c r="P766" s="712"/>
      <c r="Q766" s="712"/>
      <c r="R766" s="712"/>
      <c r="S766" s="712"/>
      <c r="T766" s="712"/>
      <c r="U766" s="712"/>
      <c r="V766" s="712"/>
      <c r="W766" s="712"/>
      <c r="X766" s="712"/>
      <c r="Y766" s="712"/>
      <c r="Z766" s="712"/>
      <c r="AA766" s="712"/>
      <c r="AB766" s="712"/>
      <c r="AC766" s="712"/>
      <c r="AD766" s="712"/>
      <c r="AE766" s="712"/>
    </row>
    <row r="767" spans="5:31" s="757" customFormat="1" x14ac:dyDescent="0.2">
      <c r="E767" s="758"/>
      <c r="K767" s="712"/>
      <c r="L767" s="712"/>
      <c r="M767" s="712"/>
      <c r="N767" s="712"/>
      <c r="O767" s="712"/>
      <c r="P767" s="712"/>
      <c r="Q767" s="712"/>
      <c r="R767" s="712"/>
      <c r="S767" s="712"/>
      <c r="T767" s="712"/>
      <c r="U767" s="712"/>
      <c r="V767" s="712"/>
      <c r="W767" s="712"/>
      <c r="X767" s="712"/>
      <c r="Y767" s="712"/>
      <c r="Z767" s="712"/>
      <c r="AA767" s="712"/>
      <c r="AB767" s="712"/>
      <c r="AC767" s="712"/>
      <c r="AD767" s="712"/>
      <c r="AE767" s="712"/>
    </row>
    <row r="768" spans="5:31" s="757" customFormat="1" x14ac:dyDescent="0.2">
      <c r="E768" s="758"/>
      <c r="K768" s="712"/>
      <c r="L768" s="712"/>
      <c r="M768" s="712"/>
      <c r="N768" s="712"/>
      <c r="O768" s="712"/>
      <c r="P768" s="712"/>
      <c r="Q768" s="712"/>
      <c r="R768" s="712"/>
      <c r="S768" s="712"/>
      <c r="T768" s="712"/>
      <c r="U768" s="712"/>
      <c r="V768" s="712"/>
      <c r="W768" s="712"/>
      <c r="X768" s="712"/>
      <c r="Y768" s="712"/>
      <c r="Z768" s="712"/>
      <c r="AA768" s="712"/>
      <c r="AB768" s="712"/>
      <c r="AC768" s="712"/>
      <c r="AD768" s="712"/>
      <c r="AE768" s="712"/>
    </row>
    <row r="769" spans="5:31" s="757" customFormat="1" x14ac:dyDescent="0.2">
      <c r="E769" s="758"/>
      <c r="K769" s="712"/>
      <c r="L769" s="712"/>
      <c r="M769" s="712"/>
      <c r="N769" s="712"/>
      <c r="O769" s="712"/>
      <c r="P769" s="712"/>
      <c r="Q769" s="712"/>
      <c r="R769" s="712"/>
      <c r="S769" s="712"/>
      <c r="T769" s="712"/>
      <c r="U769" s="712"/>
      <c r="V769" s="712"/>
      <c r="W769" s="712"/>
      <c r="X769" s="712"/>
      <c r="Y769" s="712"/>
      <c r="Z769" s="712"/>
      <c r="AA769" s="712"/>
      <c r="AB769" s="712"/>
      <c r="AC769" s="712"/>
      <c r="AD769" s="712"/>
      <c r="AE769" s="712"/>
    </row>
    <row r="770" spans="5:31" s="757" customFormat="1" x14ac:dyDescent="0.2">
      <c r="E770" s="758"/>
      <c r="K770" s="712"/>
      <c r="L770" s="712"/>
      <c r="M770" s="712"/>
      <c r="N770" s="712"/>
      <c r="O770" s="712"/>
      <c r="P770" s="712"/>
      <c r="Q770" s="712"/>
      <c r="R770" s="712"/>
      <c r="S770" s="712"/>
      <c r="T770" s="712"/>
      <c r="U770" s="712"/>
      <c r="V770" s="712"/>
      <c r="W770" s="712"/>
      <c r="X770" s="712"/>
      <c r="Y770" s="712"/>
      <c r="Z770" s="712"/>
      <c r="AA770" s="712"/>
      <c r="AB770" s="712"/>
      <c r="AC770" s="712"/>
      <c r="AD770" s="712"/>
      <c r="AE770" s="712"/>
    </row>
    <row r="771" spans="5:31" s="757" customFormat="1" x14ac:dyDescent="0.2">
      <c r="E771" s="758"/>
      <c r="K771" s="712"/>
      <c r="L771" s="712"/>
      <c r="M771" s="712"/>
      <c r="N771" s="712"/>
      <c r="O771" s="712"/>
      <c r="P771" s="712"/>
      <c r="Q771" s="712"/>
      <c r="R771" s="712"/>
      <c r="S771" s="712"/>
      <c r="T771" s="712"/>
      <c r="U771" s="712"/>
      <c r="V771" s="712"/>
      <c r="W771" s="712"/>
      <c r="X771" s="712"/>
      <c r="Y771" s="712"/>
      <c r="Z771" s="712"/>
      <c r="AA771" s="712"/>
      <c r="AB771" s="712"/>
      <c r="AC771" s="712"/>
      <c r="AD771" s="712"/>
      <c r="AE771" s="712"/>
    </row>
    <row r="772" spans="5:31" s="757" customFormat="1" x14ac:dyDescent="0.2">
      <c r="E772" s="758"/>
      <c r="K772" s="712"/>
      <c r="L772" s="712"/>
      <c r="M772" s="712"/>
      <c r="N772" s="712"/>
      <c r="O772" s="712"/>
      <c r="P772" s="712"/>
      <c r="Q772" s="712"/>
      <c r="R772" s="712"/>
      <c r="S772" s="712"/>
      <c r="T772" s="712"/>
      <c r="U772" s="712"/>
      <c r="V772" s="712"/>
      <c r="W772" s="712"/>
      <c r="X772" s="712"/>
      <c r="Y772" s="712"/>
      <c r="Z772" s="712"/>
      <c r="AA772" s="712"/>
      <c r="AB772" s="712"/>
      <c r="AC772" s="712"/>
      <c r="AD772" s="712"/>
      <c r="AE772" s="712"/>
    </row>
    <row r="773" spans="5:31" s="757" customFormat="1" x14ac:dyDescent="0.2">
      <c r="E773" s="758"/>
      <c r="K773" s="712"/>
      <c r="L773" s="712"/>
      <c r="M773" s="712"/>
      <c r="N773" s="712"/>
      <c r="O773" s="712"/>
      <c r="P773" s="712"/>
      <c r="Q773" s="712"/>
      <c r="R773" s="712"/>
      <c r="S773" s="712"/>
      <c r="T773" s="712"/>
      <c r="U773" s="712"/>
      <c r="V773" s="712"/>
      <c r="W773" s="712"/>
      <c r="X773" s="712"/>
      <c r="Y773" s="712"/>
      <c r="Z773" s="712"/>
      <c r="AA773" s="712"/>
      <c r="AB773" s="712"/>
      <c r="AC773" s="712"/>
      <c r="AD773" s="712"/>
      <c r="AE773" s="712"/>
    </row>
    <row r="774" spans="5:31" s="757" customFormat="1" x14ac:dyDescent="0.2">
      <c r="E774" s="758"/>
      <c r="K774" s="712"/>
      <c r="L774" s="712"/>
      <c r="M774" s="712"/>
      <c r="N774" s="712"/>
      <c r="O774" s="712"/>
      <c r="P774" s="712"/>
      <c r="Q774" s="712"/>
      <c r="R774" s="712"/>
      <c r="S774" s="712"/>
      <c r="T774" s="712"/>
      <c r="U774" s="712"/>
      <c r="V774" s="712"/>
      <c r="W774" s="712"/>
      <c r="X774" s="712"/>
      <c r="Y774" s="712"/>
      <c r="Z774" s="712"/>
      <c r="AA774" s="712"/>
      <c r="AB774" s="712"/>
      <c r="AC774" s="712"/>
      <c r="AD774" s="712"/>
      <c r="AE774" s="712"/>
    </row>
    <row r="775" spans="5:31" s="757" customFormat="1" x14ac:dyDescent="0.2">
      <c r="E775" s="758"/>
      <c r="K775" s="712"/>
      <c r="L775" s="712"/>
      <c r="M775" s="712"/>
      <c r="N775" s="712"/>
      <c r="O775" s="712"/>
      <c r="P775" s="712"/>
      <c r="Q775" s="712"/>
      <c r="R775" s="712"/>
      <c r="S775" s="712"/>
      <c r="T775" s="712"/>
      <c r="U775" s="712"/>
      <c r="V775" s="712"/>
      <c r="W775" s="712"/>
      <c r="X775" s="712"/>
      <c r="Y775" s="712"/>
      <c r="Z775" s="712"/>
      <c r="AA775" s="712"/>
      <c r="AB775" s="712"/>
      <c r="AC775" s="712"/>
      <c r="AD775" s="712"/>
      <c r="AE775" s="712"/>
    </row>
    <row r="776" spans="5:31" s="757" customFormat="1" x14ac:dyDescent="0.2">
      <c r="E776" s="758"/>
      <c r="K776" s="712"/>
      <c r="L776" s="712"/>
      <c r="M776" s="712"/>
      <c r="N776" s="712"/>
      <c r="O776" s="712"/>
      <c r="P776" s="712"/>
      <c r="Q776" s="712"/>
      <c r="R776" s="712"/>
      <c r="S776" s="712"/>
      <c r="T776" s="712"/>
      <c r="U776" s="712"/>
      <c r="V776" s="712"/>
      <c r="W776" s="712"/>
      <c r="X776" s="712"/>
      <c r="Y776" s="712"/>
      <c r="Z776" s="712"/>
      <c r="AA776" s="712"/>
      <c r="AB776" s="712"/>
      <c r="AC776" s="712"/>
      <c r="AD776" s="712"/>
      <c r="AE776" s="712"/>
    </row>
    <row r="777" spans="5:31" s="757" customFormat="1" x14ac:dyDescent="0.2">
      <c r="E777" s="758"/>
      <c r="K777" s="712"/>
      <c r="L777" s="712"/>
      <c r="M777" s="712"/>
      <c r="N777" s="712"/>
      <c r="O777" s="712"/>
      <c r="P777" s="712"/>
      <c r="Q777" s="712"/>
      <c r="R777" s="712"/>
      <c r="S777" s="712"/>
      <c r="T777" s="712"/>
      <c r="U777" s="712"/>
      <c r="V777" s="712"/>
      <c r="W777" s="712"/>
      <c r="X777" s="712"/>
      <c r="Y777" s="712"/>
      <c r="Z777" s="712"/>
      <c r="AA777" s="712"/>
      <c r="AB777" s="712"/>
      <c r="AC777" s="712"/>
      <c r="AD777" s="712"/>
      <c r="AE777" s="712"/>
    </row>
    <row r="778" spans="5:31" s="757" customFormat="1" x14ac:dyDescent="0.2">
      <c r="E778" s="758"/>
      <c r="K778" s="712"/>
      <c r="L778" s="712"/>
      <c r="M778" s="712"/>
      <c r="N778" s="712"/>
      <c r="O778" s="712"/>
      <c r="P778" s="712"/>
      <c r="Q778" s="712"/>
      <c r="R778" s="712"/>
      <c r="S778" s="712"/>
      <c r="T778" s="712"/>
      <c r="U778" s="712"/>
      <c r="V778" s="712"/>
      <c r="W778" s="712"/>
      <c r="X778" s="712"/>
      <c r="Y778" s="712"/>
      <c r="Z778" s="712"/>
      <c r="AA778" s="712"/>
      <c r="AB778" s="712"/>
      <c r="AC778" s="712"/>
      <c r="AD778" s="712"/>
      <c r="AE778" s="712"/>
    </row>
    <row r="779" spans="5:31" s="757" customFormat="1" x14ac:dyDescent="0.2">
      <c r="E779" s="758"/>
      <c r="K779" s="712"/>
      <c r="L779" s="712"/>
      <c r="M779" s="712"/>
      <c r="N779" s="712"/>
      <c r="O779" s="712"/>
      <c r="P779" s="712"/>
      <c r="Q779" s="712"/>
      <c r="R779" s="712"/>
      <c r="S779" s="712"/>
      <c r="T779" s="712"/>
      <c r="U779" s="712"/>
      <c r="V779" s="712"/>
      <c r="W779" s="712"/>
      <c r="X779" s="712"/>
      <c r="Y779" s="712"/>
      <c r="Z779" s="712"/>
      <c r="AA779" s="712"/>
      <c r="AB779" s="712"/>
      <c r="AC779" s="712"/>
      <c r="AD779" s="712"/>
      <c r="AE779" s="712"/>
    </row>
    <row r="780" spans="5:31" s="757" customFormat="1" x14ac:dyDescent="0.2">
      <c r="E780" s="758"/>
      <c r="K780" s="712"/>
      <c r="L780" s="712"/>
      <c r="M780" s="712"/>
      <c r="N780" s="712"/>
      <c r="O780" s="712"/>
      <c r="P780" s="712"/>
      <c r="Q780" s="712"/>
      <c r="R780" s="712"/>
      <c r="S780" s="712"/>
      <c r="T780" s="712"/>
      <c r="U780" s="712"/>
      <c r="V780" s="712"/>
      <c r="W780" s="712"/>
      <c r="X780" s="712"/>
      <c r="Y780" s="712"/>
      <c r="Z780" s="712"/>
      <c r="AA780" s="712"/>
      <c r="AB780" s="712"/>
      <c r="AC780" s="712"/>
      <c r="AD780" s="712"/>
      <c r="AE780" s="712"/>
    </row>
    <row r="781" spans="5:31" s="757" customFormat="1" x14ac:dyDescent="0.2">
      <c r="E781" s="758"/>
      <c r="K781" s="712"/>
      <c r="L781" s="712"/>
      <c r="M781" s="712"/>
      <c r="N781" s="712"/>
      <c r="O781" s="712"/>
      <c r="P781" s="712"/>
      <c r="Q781" s="712"/>
      <c r="R781" s="712"/>
      <c r="S781" s="712"/>
      <c r="T781" s="712"/>
      <c r="U781" s="712"/>
      <c r="V781" s="712"/>
      <c r="W781" s="712"/>
      <c r="X781" s="712"/>
      <c r="Y781" s="712"/>
      <c r="Z781" s="712"/>
      <c r="AA781" s="712"/>
      <c r="AB781" s="712"/>
      <c r="AC781" s="712"/>
      <c r="AD781" s="712"/>
      <c r="AE781" s="712"/>
    </row>
    <row r="782" spans="5:31" s="757" customFormat="1" x14ac:dyDescent="0.2">
      <c r="E782" s="758"/>
      <c r="K782" s="712"/>
      <c r="L782" s="712"/>
      <c r="M782" s="712"/>
      <c r="N782" s="712"/>
      <c r="O782" s="712"/>
      <c r="P782" s="712"/>
      <c r="Q782" s="712"/>
      <c r="R782" s="712"/>
      <c r="S782" s="712"/>
      <c r="T782" s="712"/>
      <c r="U782" s="712"/>
      <c r="V782" s="712"/>
      <c r="W782" s="712"/>
      <c r="X782" s="712"/>
      <c r="Y782" s="712"/>
      <c r="Z782" s="712"/>
      <c r="AA782" s="712"/>
      <c r="AB782" s="712"/>
      <c r="AC782" s="712"/>
      <c r="AD782" s="712"/>
      <c r="AE782" s="712"/>
    </row>
    <row r="783" spans="5:31" s="757" customFormat="1" x14ac:dyDescent="0.2">
      <c r="E783" s="758"/>
      <c r="K783" s="712"/>
      <c r="L783" s="712"/>
      <c r="M783" s="712"/>
      <c r="N783" s="712"/>
      <c r="O783" s="712"/>
      <c r="P783" s="712"/>
      <c r="Q783" s="712"/>
      <c r="R783" s="712"/>
      <c r="S783" s="712"/>
      <c r="T783" s="712"/>
      <c r="U783" s="712"/>
      <c r="V783" s="712"/>
      <c r="W783" s="712"/>
      <c r="X783" s="712"/>
      <c r="Y783" s="712"/>
      <c r="Z783" s="712"/>
      <c r="AA783" s="712"/>
      <c r="AB783" s="712"/>
      <c r="AC783" s="712"/>
      <c r="AD783" s="712"/>
      <c r="AE783" s="712"/>
    </row>
    <row r="784" spans="5:31" s="757" customFormat="1" x14ac:dyDescent="0.2">
      <c r="E784" s="758"/>
      <c r="K784" s="712"/>
      <c r="L784" s="712"/>
      <c r="M784" s="712"/>
      <c r="N784" s="712"/>
      <c r="O784" s="712"/>
      <c r="P784" s="712"/>
      <c r="Q784" s="712"/>
      <c r="R784" s="712"/>
      <c r="S784" s="712"/>
      <c r="T784" s="712"/>
      <c r="U784" s="712"/>
      <c r="V784" s="712"/>
      <c r="W784" s="712"/>
      <c r="X784" s="712"/>
      <c r="Y784" s="712"/>
      <c r="Z784" s="712"/>
      <c r="AA784" s="712"/>
      <c r="AB784" s="712"/>
      <c r="AC784" s="712"/>
      <c r="AD784" s="712"/>
      <c r="AE784" s="712"/>
    </row>
    <row r="785" spans="1:31" s="757" customFormat="1" x14ac:dyDescent="0.2">
      <c r="E785" s="758"/>
      <c r="K785" s="712"/>
      <c r="L785" s="712"/>
      <c r="M785" s="712"/>
      <c r="N785" s="712"/>
      <c r="O785" s="712"/>
      <c r="P785" s="712"/>
      <c r="Q785" s="712"/>
      <c r="R785" s="712"/>
      <c r="S785" s="712"/>
      <c r="T785" s="712"/>
      <c r="U785" s="712"/>
      <c r="V785" s="712"/>
      <c r="W785" s="712"/>
      <c r="X785" s="712"/>
      <c r="Y785" s="712"/>
      <c r="Z785" s="712"/>
      <c r="AA785" s="712"/>
      <c r="AB785" s="712"/>
      <c r="AC785" s="712"/>
      <c r="AD785" s="712"/>
      <c r="AE785" s="712"/>
    </row>
    <row r="786" spans="1:31" s="757" customFormat="1" x14ac:dyDescent="0.2">
      <c r="E786" s="758"/>
      <c r="K786" s="712"/>
      <c r="L786" s="712"/>
      <c r="M786" s="712"/>
      <c r="N786" s="712"/>
      <c r="O786" s="712"/>
      <c r="P786" s="712"/>
      <c r="Q786" s="712"/>
      <c r="R786" s="712"/>
      <c r="S786" s="712"/>
      <c r="T786" s="712"/>
      <c r="U786" s="712"/>
      <c r="V786" s="712"/>
      <c r="W786" s="712"/>
      <c r="X786" s="712"/>
      <c r="Y786" s="712"/>
      <c r="Z786" s="712"/>
      <c r="AA786" s="712"/>
      <c r="AB786" s="712"/>
      <c r="AC786" s="712"/>
      <c r="AD786" s="712"/>
      <c r="AE786" s="712"/>
    </row>
    <row r="787" spans="1:31" s="757" customFormat="1" x14ac:dyDescent="0.2">
      <c r="E787" s="758"/>
      <c r="K787" s="712"/>
      <c r="L787" s="712"/>
      <c r="M787" s="712"/>
      <c r="N787" s="712"/>
      <c r="O787" s="712"/>
      <c r="P787" s="712"/>
      <c r="Q787" s="712"/>
      <c r="R787" s="712"/>
      <c r="S787" s="712"/>
      <c r="T787" s="712"/>
      <c r="U787" s="712"/>
      <c r="V787" s="712"/>
      <c r="W787" s="712"/>
      <c r="X787" s="712"/>
      <c r="Y787" s="712"/>
      <c r="Z787" s="712"/>
      <c r="AA787" s="712"/>
      <c r="AB787" s="712"/>
      <c r="AC787" s="712"/>
      <c r="AD787" s="712"/>
      <c r="AE787" s="712"/>
    </row>
    <row r="788" spans="1:31" s="757" customFormat="1" x14ac:dyDescent="0.2">
      <c r="E788" s="758"/>
      <c r="K788" s="712"/>
      <c r="L788" s="712"/>
      <c r="M788" s="712"/>
      <c r="N788" s="712"/>
      <c r="O788" s="712"/>
      <c r="P788" s="712"/>
      <c r="Q788" s="712"/>
      <c r="R788" s="712"/>
      <c r="S788" s="712"/>
      <c r="T788" s="712"/>
      <c r="U788" s="712"/>
      <c r="V788" s="712"/>
      <c r="W788" s="712"/>
      <c r="X788" s="712"/>
      <c r="Y788" s="712"/>
      <c r="Z788" s="712"/>
      <c r="AA788" s="712"/>
      <c r="AB788" s="712"/>
      <c r="AC788" s="712"/>
      <c r="AD788" s="712"/>
      <c r="AE788" s="712"/>
    </row>
    <row r="789" spans="1:31" s="757" customFormat="1" x14ac:dyDescent="0.2">
      <c r="E789" s="758"/>
      <c r="K789" s="712"/>
      <c r="L789" s="712"/>
      <c r="M789" s="712"/>
      <c r="N789" s="712"/>
      <c r="O789" s="712"/>
      <c r="P789" s="712"/>
      <c r="Q789" s="712"/>
      <c r="R789" s="712"/>
      <c r="S789" s="712"/>
      <c r="T789" s="712"/>
      <c r="U789" s="712"/>
      <c r="V789" s="712"/>
      <c r="W789" s="712"/>
      <c r="X789" s="712"/>
      <c r="Y789" s="712"/>
      <c r="Z789" s="712"/>
      <c r="AA789" s="712"/>
      <c r="AB789" s="712"/>
      <c r="AC789" s="712"/>
      <c r="AD789" s="712"/>
      <c r="AE789" s="712"/>
    </row>
    <row r="790" spans="1:31" s="757" customFormat="1" x14ac:dyDescent="0.2">
      <c r="E790" s="758"/>
      <c r="K790" s="712"/>
      <c r="L790" s="712"/>
      <c r="M790" s="712"/>
      <c r="N790" s="712"/>
      <c r="O790" s="712"/>
      <c r="P790" s="712"/>
      <c r="Q790" s="712"/>
      <c r="R790" s="712"/>
      <c r="S790" s="712"/>
      <c r="T790" s="712"/>
      <c r="U790" s="712"/>
      <c r="V790" s="712"/>
      <c r="W790" s="712"/>
      <c r="X790" s="712"/>
      <c r="Y790" s="712"/>
      <c r="Z790" s="712"/>
      <c r="AA790" s="712"/>
      <c r="AB790" s="712"/>
      <c r="AC790" s="712"/>
      <c r="AD790" s="712"/>
      <c r="AE790" s="712"/>
    </row>
    <row r="791" spans="1:31" s="757" customFormat="1" x14ac:dyDescent="0.2">
      <c r="E791" s="758"/>
      <c r="K791" s="712"/>
      <c r="L791" s="712"/>
      <c r="M791" s="712"/>
      <c r="N791" s="712"/>
      <c r="O791" s="712"/>
      <c r="P791" s="712"/>
      <c r="Q791" s="712"/>
      <c r="R791" s="712"/>
      <c r="S791" s="712"/>
      <c r="T791" s="712"/>
      <c r="U791" s="712"/>
      <c r="V791" s="712"/>
      <c r="W791" s="712"/>
      <c r="X791" s="712"/>
      <c r="Y791" s="712"/>
      <c r="Z791" s="712"/>
      <c r="AA791" s="712"/>
      <c r="AB791" s="712"/>
      <c r="AC791" s="712"/>
      <c r="AD791" s="712"/>
      <c r="AE791" s="712"/>
    </row>
    <row r="792" spans="1:31" s="757" customFormat="1" x14ac:dyDescent="0.2">
      <c r="E792" s="758"/>
      <c r="K792" s="712"/>
      <c r="L792" s="712"/>
      <c r="M792" s="712"/>
      <c r="N792" s="712"/>
      <c r="O792" s="712"/>
      <c r="P792" s="712"/>
      <c r="Q792" s="712"/>
      <c r="R792" s="712"/>
      <c r="S792" s="712"/>
      <c r="T792" s="712"/>
      <c r="U792" s="712"/>
      <c r="V792" s="712"/>
      <c r="W792" s="712"/>
      <c r="X792" s="712"/>
      <c r="Y792" s="712"/>
      <c r="Z792" s="712"/>
      <c r="AA792" s="712"/>
      <c r="AB792" s="712"/>
      <c r="AC792" s="712"/>
      <c r="AD792" s="712"/>
      <c r="AE792" s="712"/>
    </row>
    <row r="793" spans="1:31" s="757" customFormat="1" x14ac:dyDescent="0.2">
      <c r="E793" s="758"/>
      <c r="K793" s="712"/>
      <c r="L793" s="712"/>
      <c r="M793" s="712"/>
      <c r="N793" s="712"/>
      <c r="O793" s="712"/>
      <c r="P793" s="712"/>
      <c r="Q793" s="712"/>
      <c r="R793" s="712"/>
      <c r="S793" s="712"/>
      <c r="T793" s="712"/>
      <c r="U793" s="712"/>
      <c r="V793" s="712"/>
      <c r="W793" s="712"/>
      <c r="X793" s="712"/>
      <c r="Y793" s="712"/>
      <c r="Z793" s="712"/>
      <c r="AA793" s="712"/>
      <c r="AB793" s="712"/>
      <c r="AC793" s="712"/>
      <c r="AD793" s="712"/>
      <c r="AE793" s="712"/>
    </row>
    <row r="794" spans="1:31" s="757" customFormat="1" x14ac:dyDescent="0.2">
      <c r="E794" s="758"/>
      <c r="K794" s="712"/>
      <c r="L794" s="712"/>
      <c r="M794" s="712"/>
      <c r="N794" s="712"/>
      <c r="O794" s="712"/>
      <c r="P794" s="712"/>
      <c r="Q794" s="712"/>
      <c r="R794" s="712"/>
      <c r="S794" s="712"/>
      <c r="T794" s="712"/>
      <c r="U794" s="712"/>
      <c r="V794" s="712"/>
      <c r="W794" s="712"/>
      <c r="X794" s="712"/>
      <c r="Y794" s="712"/>
      <c r="Z794" s="712"/>
      <c r="AA794" s="712"/>
      <c r="AB794" s="712"/>
      <c r="AC794" s="712"/>
      <c r="AD794" s="712"/>
      <c r="AE794" s="712"/>
    </row>
    <row r="795" spans="1:31" s="757" customFormat="1" x14ac:dyDescent="0.2">
      <c r="E795" s="758"/>
      <c r="K795" s="712"/>
      <c r="L795" s="712"/>
      <c r="M795" s="712"/>
      <c r="N795" s="712"/>
      <c r="O795" s="712"/>
      <c r="P795" s="712"/>
      <c r="Q795" s="712"/>
      <c r="R795" s="712"/>
      <c r="S795" s="712"/>
      <c r="T795" s="712"/>
      <c r="U795" s="712"/>
      <c r="V795" s="712"/>
      <c r="W795" s="712"/>
      <c r="X795" s="712"/>
      <c r="Y795" s="712"/>
      <c r="Z795" s="712"/>
      <c r="AA795" s="712"/>
      <c r="AB795" s="712"/>
      <c r="AC795" s="712"/>
      <c r="AD795" s="712"/>
      <c r="AE795" s="712"/>
    </row>
    <row r="796" spans="1:31" s="757" customFormat="1" x14ac:dyDescent="0.2">
      <c r="E796" s="758"/>
      <c r="K796" s="712"/>
      <c r="L796" s="712"/>
      <c r="M796" s="712"/>
      <c r="N796" s="712"/>
      <c r="O796" s="712"/>
      <c r="P796" s="712"/>
      <c r="Q796" s="712"/>
      <c r="R796" s="712"/>
      <c r="S796" s="712"/>
      <c r="T796" s="712"/>
      <c r="U796" s="712"/>
      <c r="V796" s="712"/>
      <c r="W796" s="712"/>
      <c r="X796" s="712"/>
      <c r="Y796" s="712"/>
      <c r="Z796" s="712"/>
      <c r="AA796" s="712"/>
      <c r="AB796" s="712"/>
      <c r="AC796" s="712"/>
      <c r="AD796" s="712"/>
      <c r="AE796" s="712"/>
    </row>
    <row r="797" spans="1:31" s="754" customFormat="1" x14ac:dyDescent="0.2">
      <c r="E797" s="759"/>
      <c r="K797" s="712"/>
      <c r="L797" s="712"/>
      <c r="M797" s="712"/>
      <c r="N797" s="712"/>
      <c r="O797" s="712"/>
      <c r="P797" s="712"/>
      <c r="Q797" s="712"/>
      <c r="R797" s="712"/>
      <c r="S797" s="712"/>
      <c r="T797" s="712"/>
      <c r="U797" s="712"/>
      <c r="V797" s="712"/>
      <c r="W797" s="712"/>
      <c r="X797" s="712"/>
      <c r="Y797" s="712"/>
      <c r="Z797" s="712"/>
      <c r="AA797" s="712"/>
      <c r="AB797" s="712"/>
      <c r="AC797" s="712"/>
      <c r="AD797" s="714"/>
      <c r="AE797" s="714"/>
    </row>
    <row r="798" spans="1:31" s="754" customFormat="1" x14ac:dyDescent="0.2">
      <c r="E798" s="759"/>
      <c r="K798" s="712"/>
      <c r="L798" s="712"/>
      <c r="M798" s="712"/>
      <c r="N798" s="712"/>
      <c r="O798" s="712"/>
      <c r="P798" s="712"/>
      <c r="Q798" s="712"/>
      <c r="R798" s="712"/>
      <c r="S798" s="712"/>
      <c r="T798" s="712"/>
      <c r="U798" s="712"/>
      <c r="V798" s="712"/>
      <c r="W798" s="712"/>
      <c r="X798" s="712"/>
      <c r="Y798" s="712"/>
      <c r="Z798" s="712"/>
      <c r="AA798" s="712"/>
      <c r="AB798" s="712"/>
      <c r="AC798" s="712"/>
      <c r="AD798" s="714"/>
      <c r="AE798" s="714"/>
    </row>
    <row r="799" spans="1:31" s="754" customFormat="1" x14ac:dyDescent="0.2">
      <c r="E799" s="759"/>
      <c r="K799" s="712"/>
      <c r="L799" s="712"/>
      <c r="M799" s="712"/>
      <c r="N799" s="712"/>
      <c r="O799" s="712"/>
      <c r="P799" s="712"/>
      <c r="Q799" s="712"/>
      <c r="R799" s="712"/>
      <c r="S799" s="712"/>
      <c r="T799" s="712"/>
      <c r="U799" s="712"/>
      <c r="V799" s="712"/>
      <c r="W799" s="712"/>
      <c r="X799" s="712"/>
      <c r="Y799" s="712"/>
      <c r="Z799" s="712"/>
      <c r="AA799" s="712"/>
      <c r="AB799" s="712"/>
      <c r="AC799" s="712"/>
      <c r="AD799" s="714"/>
      <c r="AE799" s="714"/>
    </row>
    <row r="800" spans="1:31" s="754" customFormat="1" x14ac:dyDescent="0.2">
      <c r="A800" s="757"/>
      <c r="B800" s="757"/>
      <c r="D800" s="715"/>
      <c r="E800" s="759"/>
      <c r="F800" s="715"/>
      <c r="G800" s="715"/>
      <c r="H800" s="715"/>
      <c r="I800" s="715"/>
      <c r="J800" s="715"/>
      <c r="K800" s="712"/>
      <c r="L800" s="712"/>
      <c r="M800" s="712"/>
      <c r="N800" s="712"/>
      <c r="O800" s="712"/>
      <c r="P800" s="712"/>
      <c r="Q800" s="712"/>
      <c r="R800" s="712"/>
      <c r="S800" s="712"/>
      <c r="T800" s="712"/>
      <c r="U800" s="712"/>
      <c r="V800" s="712"/>
      <c r="W800" s="712"/>
      <c r="X800" s="712"/>
      <c r="Y800" s="712"/>
      <c r="Z800" s="712"/>
      <c r="AA800" s="712"/>
      <c r="AB800" s="712"/>
      <c r="AC800" s="712"/>
      <c r="AD800" s="714"/>
      <c r="AE800" s="714"/>
    </row>
  </sheetData>
  <mergeCells count="5">
    <mergeCell ref="B1:D1"/>
    <mergeCell ref="B2:D2"/>
    <mergeCell ref="B3:D3"/>
    <mergeCell ref="B4:D4"/>
    <mergeCell ref="K5:N5"/>
  </mergeCells>
  <conditionalFormatting sqref="E6:E86">
    <cfRule type="dataBar" priority="1">
      <dataBar>
        <cfvo type="min"/>
        <cfvo type="max"/>
        <color rgb="FF008AEF"/>
      </dataBar>
      <extLst>
        <ext xmlns:x14="http://schemas.microsoft.com/office/spreadsheetml/2009/9/main" uri="{B025F937-C7B1-47D3-B67F-A62EFF666E3E}">
          <x14:id>{61ED667C-681A-4D27-A01F-A44236AF34C9}</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61ED667C-681A-4D27-A01F-A44236AF34C9}">
            <x14:dataBar minLength="0" maxLength="100" border="1" negativeBarBorderColorSameAsPositive="0">
              <x14:cfvo type="autoMin"/>
              <x14:cfvo type="autoMax"/>
              <x14:borderColor rgb="FF008AEF"/>
              <x14:negativeFillColor rgb="FFFF0000"/>
              <x14:negativeBorderColor rgb="FFFF0000"/>
              <x14:axisColor rgb="FF000000"/>
            </x14:dataBar>
          </x14:cfRule>
          <xm:sqref>E6:E86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Terms &amp; Conditions</vt:lpstr>
      <vt:lpstr>Sample Requirements</vt:lpstr>
      <vt:lpstr>QC Information</vt:lpstr>
      <vt:lpstr>Dilut. chart-user-prepared libs</vt:lpstr>
      <vt:lpstr>Critical Info &amp; Checklist</vt:lpstr>
      <vt:lpstr>Sample Information</vt:lpstr>
      <vt:lpstr>New Data Sheet</vt:lpstr>
      <vt:lpstr>PRINT-IndexSheet</vt:lpstr>
      <vt:lpstr>nM calculator</vt:lpstr>
      <vt:lpstr>Pooling_Pool1</vt:lpstr>
      <vt:lpstr>Pool Data</vt:lpstr>
      <vt:lpstr>qPCR_setUp_guide</vt:lpstr>
      <vt:lpstr>SEQ-DATE_Sample Sheet</vt:lpstr>
      <vt:lpstr>SEQ-DATE_FCL</vt:lpstr>
      <vt:lpstr>SEQ-DATE_SAV</vt:lpstr>
      <vt:lpstr>SEQ-DATE_Demultiplexing</vt:lpstr>
      <vt:lpstr>Post-Seq Repooling</vt:lpstr>
      <vt:lpstr>Methods Writeup</vt:lpstr>
      <vt:lpstr>Invoicing</vt:lpstr>
      <vt:lpstr>Supplementary Data</vt:lpstr>
      <vt:lpstr>Dropdown Resources</vt:lpstr>
      <vt:lpstr>Dropdown Resources2</vt:lpstr>
      <vt:lpstr>Crosscheck</vt:lpstr>
      <vt:lpstr>DNase</vt:lpstr>
      <vt:lpstr>Instrument</vt:lpstr>
      <vt:lpstr>LibPrepRequired</vt:lpstr>
      <vt:lpstr>LibQuantit</vt:lpstr>
      <vt:lpstr>Prep</vt:lpstr>
      <vt:lpstr>'Dilut. chart-user-prepared libs'!Print_Area</vt:lpstr>
      <vt:lpstr>'nM calculator'!Print_Area</vt:lpstr>
      <vt:lpstr>'PRINT-IndexSheet'!Print_Area</vt:lpstr>
      <vt:lpstr>'QC Information'!Print_Area</vt:lpstr>
      <vt:lpstr>qPCR_setUp_guide!Print_Area</vt:lpstr>
      <vt:lpstr>RIN</vt:lpstr>
      <vt:lpstr>SampleType</vt:lpstr>
      <vt:lpstr>Sequencing</vt:lpstr>
      <vt:lpstr>ServiceRequired</vt:lpstr>
      <vt:lpstr>ServicesRequired</vt:lpstr>
      <vt:lpstr>Sizing</vt:lpstr>
      <vt:lpstr>SubQuantit</vt:lpstr>
      <vt:lpstr>TapeStation</vt:lpstr>
      <vt:lpstr>UserPrepared</vt:lpstr>
      <vt:lpstr>UserPrepared2</vt:lpstr>
      <vt:lpstr>UserPreparedLibs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DSC_spare</dc:creator>
  <cp:keywords/>
  <dc:description/>
  <cp:lastModifiedBy>dsc01</cp:lastModifiedBy>
  <cp:revision/>
  <dcterms:created xsi:type="dcterms:W3CDTF">2018-11-22T20:31:13Z</dcterms:created>
  <dcterms:modified xsi:type="dcterms:W3CDTF">2023-02-08T18:47:17Z</dcterms:modified>
  <cp:category/>
  <cp:contentStatus/>
</cp:coreProperties>
</file>